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E4A6EAC8-A2E7-0947-9594-C02596A1FD6F}" xr6:coauthVersionLast="47" xr6:coauthVersionMax="47" xr10:uidLastSave="{00000000-0000-0000-0000-000000000000}"/>
  <bookViews>
    <workbookView xWindow="0" yWindow="600" windowWidth="31060" windowHeight="23040" xr2:uid="{00000000-000D-0000-FFFF-FFFF00000000}"/>
  </bookViews>
  <sheets>
    <sheet name="Read Me" sheetId="2" r:id="rId1"/>
    <sheet name="Paycheck Worksheet" sheetId="1" r:id="rId2"/>
    <sheet name="Compensation Analysis" sheetId="4" r:id="rId3"/>
    <sheet name="Contact" sheetId="3" r:id="rId4"/>
  </sheets>
  <definedNames>
    <definedName name="_xlnm.Print_Area" localSheetId="2">'Compensation Analysis'!$A$1:$I$25</definedName>
    <definedName name="_xlnm.Print_Area" localSheetId="1">'Paycheck Worksheet'!$A$1:$H$41</definedName>
    <definedName name="_xlnm.Print_Area" localSheetId="0">'Read Me'!$A$1:$I$53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C25" i="4"/>
  <c r="C24" i="4"/>
  <c r="C21" i="4"/>
  <c r="C20" i="4"/>
  <c r="C17" i="4"/>
  <c r="C16" i="4"/>
  <c r="C13" i="4"/>
  <c r="C12" i="4"/>
  <c r="H33" i="1"/>
  <c r="H34" i="1" s="1"/>
  <c r="H31" i="1"/>
  <c r="G22" i="1"/>
  <c r="G23" i="1"/>
  <c r="G24" i="1"/>
  <c r="G25" i="1"/>
  <c r="G26" i="1"/>
  <c r="G27" i="1"/>
  <c r="G19" i="1"/>
  <c r="G18" i="1"/>
  <c r="H28" i="1" s="1"/>
  <c r="G21" i="1"/>
  <c r="G20" i="1"/>
  <c r="G14" i="1"/>
  <c r="G15" i="1"/>
  <c r="G11" i="1"/>
  <c r="H8" i="1"/>
  <c r="H7" i="1"/>
  <c r="H9" i="1"/>
  <c r="I13" i="4" l="1"/>
  <c r="G13" i="1"/>
  <c r="H16" i="1" s="1"/>
  <c r="H37" i="1"/>
  <c r="I12" i="4"/>
  <c r="I24" i="4" l="1"/>
  <c r="H36" i="1"/>
  <c r="I21" i="4"/>
  <c r="I17" i="4"/>
  <c r="I16" i="4"/>
  <c r="I20" i="4"/>
  <c r="I25" i="4"/>
  <c r="H39" i="1"/>
  <c r="H38" i="1"/>
  <c r="H41" i="1" s="1"/>
</calcChain>
</file>

<file path=xl/sharedStrings.xml><?xml version="1.0" encoding="utf-8"?>
<sst xmlns="http://schemas.openxmlformats.org/spreadsheetml/2006/main" count="173" uniqueCount="124">
  <si>
    <t xml:space="preserve">Year: </t>
  </si>
  <si>
    <t>Wage</t>
  </si>
  <si>
    <t>Rate/Hour</t>
  </si>
  <si>
    <t>Hours/Month</t>
  </si>
  <si>
    <t>Number of Months</t>
  </si>
  <si>
    <t>Salary</t>
  </si>
  <si>
    <t>Rate/Month</t>
  </si>
  <si>
    <t>Months/Year</t>
  </si>
  <si>
    <t>Medical insurance</t>
  </si>
  <si>
    <t>Step 2: Employee Benefits</t>
  </si>
  <si>
    <t>Step 3: Additional Benefits</t>
  </si>
  <si>
    <t xml:space="preserve">Retirement fund </t>
  </si>
  <si>
    <t>Total Yearly Benefits Compensation</t>
  </si>
  <si>
    <t>Total Yearly Additional Benefits Compensation</t>
  </si>
  <si>
    <t>Rate/Day</t>
  </si>
  <si>
    <t>Number of Days</t>
  </si>
  <si>
    <t>Rate/Pound</t>
  </si>
  <si>
    <t>Number of Pounds</t>
  </si>
  <si>
    <t>Step 4: Bonus Allocations</t>
  </si>
  <si>
    <t>Production Bonus</t>
  </si>
  <si>
    <t>Amount</t>
  </si>
  <si>
    <t>If accomplished-1 if not-0</t>
  </si>
  <si>
    <t>Step 5: Take Home Pay</t>
  </si>
  <si>
    <t>Yearly Cash Salary and Wages PLUS Non-Cash Benefits</t>
  </si>
  <si>
    <t>Yearly Cash Salary and Wages Earned</t>
  </si>
  <si>
    <t>Paycheck</t>
  </si>
  <si>
    <t>Number of Pay Periods</t>
  </si>
  <si>
    <t>a</t>
  </si>
  <si>
    <t>b</t>
  </si>
  <si>
    <t>c</t>
  </si>
  <si>
    <t>d</t>
  </si>
  <si>
    <t>e</t>
  </si>
  <si>
    <t>f</t>
  </si>
  <si>
    <t>g</t>
  </si>
  <si>
    <t>h</t>
  </si>
  <si>
    <t>If housing is provided, the rental value of the house or apartment.</t>
  </si>
  <si>
    <t>If the operation covers the electricity, water, etc. or provides a cell phone for the employee.</t>
  </si>
  <si>
    <t>If the operation provides beef, pork, vegetables etc. for the employee.</t>
  </si>
  <si>
    <t>If the operation provides meals or grocery allowance for the employee.</t>
  </si>
  <si>
    <t xml:space="preserve">If the operation assists with medical expenses not covered by insurance. </t>
  </si>
  <si>
    <t xml:space="preserve">If operation owned vehicles are provided to the employee and permitted for personal use. </t>
  </si>
  <si>
    <t>If there are benefits or bonuses provided to employees that are not listed, these spaces can be utilized.</t>
  </si>
  <si>
    <t xml:space="preserve">Instructions </t>
  </si>
  <si>
    <t>Employee</t>
  </si>
  <si>
    <t>Paycheck Worksheet</t>
  </si>
  <si>
    <t xml:space="preserve">Compensation Analysis </t>
  </si>
  <si>
    <t>Total Yearly Bonus Allocations</t>
  </si>
  <si>
    <t>If</t>
  </si>
  <si>
    <t xml:space="preserve">weeks per year worked, compare at </t>
  </si>
  <si>
    <t xml:space="preserve">hours a week and </t>
  </si>
  <si>
    <t xml:space="preserve">hours a week. </t>
  </si>
  <si>
    <t xml:space="preserve"> hour work week average</t>
  </si>
  <si>
    <t>Compensation Analysis Tab</t>
  </si>
  <si>
    <t>Paycheck Worksheet Tab</t>
  </si>
  <si>
    <t xml:space="preserve">Compensation Calculator </t>
  </si>
  <si>
    <t>If animals are housed and fed on the operation , examples: horses, 4-H project animals.</t>
  </si>
  <si>
    <t>i</t>
  </si>
  <si>
    <t>Vacation (paid)</t>
  </si>
  <si>
    <t xml:space="preserve"> Months</t>
  </si>
  <si>
    <t>Total Yearly Cash Wage and Salary Compensation</t>
  </si>
  <si>
    <t>Step 1: Cash Wage and Salary</t>
  </si>
  <si>
    <t>Hourly Rate - Salary/Wage only</t>
  </si>
  <si>
    <t>Hourly Rate- Salary/Wage PLUS Employee Benefits</t>
  </si>
  <si>
    <t>Hourly Rate- Salary/Wage PLUS Employee Benefits PLUS Additional Benefits</t>
  </si>
  <si>
    <t>Hourly Rate- Salary/Wage PLUS Employee Benefits PLUS Additional Benefits PLUS Bonus</t>
  </si>
  <si>
    <r>
      <t>Other</t>
    </r>
    <r>
      <rPr>
        <b/>
        <vertAlign val="superscript"/>
        <sz val="12"/>
        <color theme="1"/>
        <rFont val="Arial"/>
        <family val="2"/>
      </rPr>
      <t>h</t>
    </r>
  </si>
  <si>
    <r>
      <t>Housing</t>
    </r>
    <r>
      <rPr>
        <b/>
        <vertAlign val="superscript"/>
        <sz val="12"/>
        <color theme="1"/>
        <rFont val="Arial"/>
        <family val="2"/>
      </rPr>
      <t>a</t>
    </r>
  </si>
  <si>
    <r>
      <t>Utilities</t>
    </r>
    <r>
      <rPr>
        <b/>
        <vertAlign val="superscript"/>
        <sz val="12"/>
        <color theme="1"/>
        <rFont val="Arial"/>
        <family val="2"/>
      </rPr>
      <t>b</t>
    </r>
  </si>
  <si>
    <r>
      <t>Meal Allowance</t>
    </r>
    <r>
      <rPr>
        <b/>
        <vertAlign val="superscript"/>
        <sz val="12"/>
        <color theme="1"/>
        <rFont val="Arial"/>
        <family val="2"/>
      </rPr>
      <t>c</t>
    </r>
  </si>
  <si>
    <r>
      <t>Farm Produce Provided</t>
    </r>
    <r>
      <rPr>
        <b/>
        <vertAlign val="superscript"/>
        <sz val="12"/>
        <color theme="1"/>
        <rFont val="Arial"/>
        <family val="2"/>
      </rPr>
      <t>d</t>
    </r>
    <r>
      <rPr>
        <b/>
        <sz val="12"/>
        <color theme="1"/>
        <rFont val="Arial"/>
        <family val="2"/>
      </rPr>
      <t xml:space="preserve"> </t>
    </r>
  </si>
  <si>
    <r>
      <t>Boarding</t>
    </r>
    <r>
      <rPr>
        <b/>
        <vertAlign val="superscript"/>
        <sz val="12"/>
        <color theme="1"/>
        <rFont val="Arial"/>
        <family val="2"/>
      </rPr>
      <t>e</t>
    </r>
  </si>
  <si>
    <r>
      <t>Medical Reimbursement</t>
    </r>
    <r>
      <rPr>
        <b/>
        <vertAlign val="superscript"/>
        <sz val="12"/>
        <color theme="1"/>
        <rFont val="Arial"/>
        <family val="2"/>
      </rPr>
      <t>f</t>
    </r>
  </si>
  <si>
    <r>
      <t>Vehicle Use</t>
    </r>
    <r>
      <rPr>
        <b/>
        <vertAlign val="superscript"/>
        <sz val="12"/>
        <color theme="1"/>
        <rFont val="Arial"/>
        <family val="2"/>
      </rPr>
      <t>g</t>
    </r>
  </si>
  <si>
    <r>
      <t>Yearly Social Security percentage withheld</t>
    </r>
    <r>
      <rPr>
        <vertAlign val="superscript"/>
        <sz val="12"/>
        <color theme="1"/>
        <rFont val="Arial"/>
        <family val="2"/>
      </rPr>
      <t>i</t>
    </r>
  </si>
  <si>
    <r>
      <t>Yearly Medicare percentage withheld</t>
    </r>
    <r>
      <rPr>
        <vertAlign val="superscript"/>
        <sz val="12"/>
        <color theme="1"/>
        <rFont val="Arial"/>
        <family val="2"/>
      </rPr>
      <t>i</t>
    </r>
  </si>
  <si>
    <r>
      <rPr>
        <b/>
        <sz val="12"/>
        <rFont val="Arial"/>
        <family val="2"/>
      </rPr>
      <t>YELLOW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cells should be edited with employee information. </t>
    </r>
  </si>
  <si>
    <t xml:space="preserve">This spreadsheet is designed to aid with the compensation decisions for family farm and </t>
  </si>
  <si>
    <t xml:space="preserve">ranch operations. This can be used to illustrate the value of cash and non-cash salary, </t>
  </si>
  <si>
    <t xml:space="preserve">wage and benefits received by the employee and management. </t>
  </si>
  <si>
    <r>
      <rPr>
        <b/>
        <sz val="12"/>
        <color theme="1"/>
        <rFont val="Arial"/>
        <family val="2"/>
      </rPr>
      <t>Step 1</t>
    </r>
    <r>
      <rPr>
        <sz val="12"/>
        <color theme="1"/>
        <rFont val="Arial"/>
        <family val="2"/>
      </rPr>
      <t xml:space="preserve">- Salary and Wage calculation. This space is available for the hourly wage or </t>
    </r>
  </si>
  <si>
    <t xml:space="preserve">monthly salary payments. For WAGE, insert rate paid per hour, the number of hours per </t>
  </si>
  <si>
    <t xml:space="preserve">month worked and the number of months employed.  For SALARY, include the amount </t>
  </si>
  <si>
    <t xml:space="preserve">paid per month and the number of months paid per year. If an employee is wage earning </t>
  </si>
  <si>
    <t xml:space="preserve">part of the year and salary earning the other part of the year, the number of months listed </t>
  </si>
  <si>
    <t xml:space="preserve">should equal the total employment time. Do not exceed 12 months of total employment. </t>
  </si>
  <si>
    <r>
      <rPr>
        <b/>
        <sz val="12"/>
        <color theme="1"/>
        <rFont val="Arial"/>
        <family val="2"/>
      </rPr>
      <t>Step 2</t>
    </r>
    <r>
      <rPr>
        <sz val="12"/>
        <color theme="1"/>
        <rFont val="Arial"/>
        <family val="2"/>
      </rPr>
      <t xml:space="preserve">- Employee Benefits. In this section, if medical insurance, paid vacation time, </t>
    </r>
  </si>
  <si>
    <t xml:space="preserve">retirement contributions or other employee benefits are paid, include them here. List the </t>
  </si>
  <si>
    <t xml:space="preserve">rate per month and the number of months the employee will receive this benefit. There are </t>
  </si>
  <si>
    <t xml:space="preserve">two space available for extra employee benefits to be included. </t>
  </si>
  <si>
    <r>
      <rPr>
        <b/>
        <sz val="12"/>
        <color theme="1"/>
        <rFont val="Arial"/>
        <family val="2"/>
      </rPr>
      <t>Step 3</t>
    </r>
    <r>
      <rPr>
        <sz val="12"/>
        <color theme="1"/>
        <rFont val="Arial"/>
        <family val="2"/>
      </rPr>
      <t xml:space="preserve">- Additional Benefits. If your business provides any additional benefits, they can be </t>
    </r>
  </si>
  <si>
    <t>your reference.</t>
  </si>
  <si>
    <t xml:space="preserve">to customize the benefits provided. Descriptions of each benefit in the list are included for </t>
  </si>
  <si>
    <t>included in this section. Examples are included in the list, and there are spaces available</t>
  </si>
  <si>
    <r>
      <rPr>
        <b/>
        <sz val="12"/>
        <color theme="1"/>
        <rFont val="Arial"/>
        <family val="2"/>
      </rPr>
      <t>Step 4</t>
    </r>
    <r>
      <rPr>
        <sz val="12"/>
        <color theme="1"/>
        <rFont val="Arial"/>
        <family val="2"/>
      </rPr>
      <t xml:space="preserve">- Bonus Allocation. In this section include any potential bonuses available to the </t>
    </r>
  </si>
  <si>
    <t xml:space="preserve">employee. A production bonus is included, with space for individualization. Include the </t>
  </si>
  <si>
    <t xml:space="preserve">amount of the bonus. If the employee meets the requirements and qualifies for the bonus, </t>
  </si>
  <si>
    <t>indicate the accomplishment with a "1". If the goals are not met, indicate with a "0".</t>
  </si>
  <si>
    <r>
      <rPr>
        <b/>
        <sz val="12"/>
        <color theme="1"/>
        <rFont val="Arial"/>
        <family val="2"/>
      </rPr>
      <t>Step 5</t>
    </r>
    <r>
      <rPr>
        <sz val="12"/>
        <color theme="1"/>
        <rFont val="Arial"/>
        <family val="2"/>
      </rPr>
      <t xml:space="preserve">- Take Home Pay. This step provides information about the full value of the wage </t>
    </r>
  </si>
  <si>
    <t xml:space="preserve">received by the employee. The cash only value of the compensation is also included. </t>
  </si>
  <si>
    <t xml:space="preserve">Additionally, the take home pay reflected following the automatic withdrawal of social </t>
  </si>
  <si>
    <t xml:space="preserve">security and Medicare are also included in this section. Social security and Medicare rates </t>
  </si>
  <si>
    <t xml:space="preserve">are the 2017 percentages. </t>
  </si>
  <si>
    <t xml:space="preserve">Enter the number of weeks the employee will work (52 weeks in a year) . To compare the </t>
  </si>
  <si>
    <t xml:space="preserve">true hourly rate received, at different salary, wage, benefit and bonus rates, insert two </t>
  </si>
  <si>
    <t xml:space="preserve">hourly rates, example 40 and 60 hours worked per week. </t>
  </si>
  <si>
    <t xml:space="preserve">The authors of this workbook provide it as an educational tool and assume no liability for </t>
  </si>
  <si>
    <t xml:space="preserve">use or misuse of this workbook or the decisions which result. </t>
  </si>
  <si>
    <t xml:space="preserve">SDSU Extension is an equal opportunity provider and employer in accordance with the </t>
  </si>
  <si>
    <t xml:space="preserve">nondiscrimination policies of South Dakota State University, the South Dakota Board of </t>
  </si>
  <si>
    <t xml:space="preserve">Regents and the United States Department of Agriculture. </t>
  </si>
  <si>
    <t>Social security and Medicare withholding rates are the 2024 IRS withholding rates.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</si>
  <si>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</t>
    </r>
  </si>
  <si>
    <t xml:space="preserve">Heather Gessner 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</si>
  <si>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</si>
  <si>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</si>
  <si>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</si>
  <si>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</si>
  <si>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</si>
  <si>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</si>
  <si>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</si>
  <si>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</si>
  <si>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</si>
  <si>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</si>
  <si>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>SDSU Extension Livestock Business Management Field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</si>
</sst>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u/>
      <sz val="12"/>
      <color theme="1"/>
      <name val="Arial"/>
      <family val="2"/>
    </font>
    <font>
      <b/>
      <sz val="24"/>
      <color rgb="FF0033A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033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Protection="1">
      <protection locked="0"/>
    </xf>
    <xf numFmtId="44" fontId="4" fillId="2" borderId="1" xfId="1" applyFont="1" applyFill="1" applyBorder="1" applyProtection="1">
      <protection locked="0"/>
    </xf>
    <xf numFmtId="44" fontId="4" fillId="0" borderId="1" xfId="1" applyFont="1" applyBorder="1"/>
    <xf numFmtId="44" fontId="4" fillId="0" borderId="1" xfId="0" applyNumberFormat="1" applyFont="1" applyBorder="1"/>
    <xf numFmtId="9" fontId="4" fillId="2" borderId="1" xfId="2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0" fillId="0" borderId="0" xfId="0" applyFont="1"/>
    <xf numFmtId="44" fontId="4" fillId="2" borderId="5" xfId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10" fontId="4" fillId="2" borderId="1" xfId="2" applyNumberFormat="1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3" borderId="0" xfId="0" applyFont="1" applyFill="1"/>
    <xf numFmtId="0" fontId="8" fillId="3" borderId="0" xfId="0" applyFont="1" applyFill="1"/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vertical="top"/>
    </xf>
    <xf numFmtId="0" fontId="16" fillId="0" borderId="0" xfId="4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19" fillId="0" borderId="0" xfId="0" applyFont="1"/>
    <xf numFmtId="0" fontId="4" fillId="0" borderId="0" xfId="0" applyFont="1" applyAlignment="1">
      <alignment horizontal="left"/>
    </xf>
    <xf numFmtId="0" fontId="16" fillId="0" borderId="0" xfId="4" applyFont="1" applyAlignment="1">
      <alignment horizontal="left"/>
    </xf>
  </cellXfs>
  <cellStyles count="5">
    <cellStyle name="Currency" xfId="1" builtinId="4"/>
    <cellStyle name="Hyperlink" xfId="4" builtinId="8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D100"/>
      <color rgb="FF0033A0"/>
      <color rgb="FF003087"/>
      <color rgb="FFFFD700"/>
      <color rgb="FF009A44"/>
      <color rgb="FF7CC242"/>
      <color rgb="FF009C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0</xdr:row>
      <xdr:rowOff>63500</xdr:rowOff>
    </xdr:from>
    <xdr:to>
      <xdr:col>8</xdr:col>
      <xdr:colOff>622777</xdr:colOff>
      <xdr:row>3</xdr:row>
      <xdr:rowOff>162033</xdr:rowOff>
    </xdr:to>
    <xdr:pic>
      <xdr:nvPicPr>
        <xdr:cNvPr id="3" name="Picture 2" descr="South Dakota State University Extension logo">
          <a:extLst>
            <a:ext uri="{FF2B5EF4-FFF2-40B4-BE49-F238E27FC236}">
              <a16:creationId xmlns:a16="http://schemas.microsoft.com/office/drawing/2014/main" id="{5884C979-6C7E-744A-8021-1C6D2A8E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0" y="457200"/>
          <a:ext cx="1765777" cy="1139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108904</xdr:colOff>
      <xdr:row>0</xdr:row>
      <xdr:rowOff>101600</xdr:rowOff>
    </xdr:from>
    <xdr:to>
      <xdr:col>8</xdr:col>
      <xdr:colOff>2950</xdr:colOff>
      <xdr:row>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1404" y="101600"/>
          <a:ext cx="2964271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0</xdr:row>
      <xdr:rowOff>165099</xdr:rowOff>
    </xdr:from>
    <xdr:to>
      <xdr:col>8</xdr:col>
      <xdr:colOff>1245077</xdr:colOff>
      <xdr:row>5</xdr:row>
      <xdr:rowOff>110428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22A3E-DF24-AB4B-8924-6389CDFA03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7300" y="165099"/>
          <a:ext cx="1803877" cy="1164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88900</xdr:rowOff>
    </xdr:from>
    <xdr:to>
      <xdr:col>4</xdr:col>
      <xdr:colOff>406400</xdr:colOff>
      <xdr:row>4</xdr:row>
      <xdr:rowOff>38100</xdr:rowOff>
    </xdr:to>
    <xdr:pic>
      <xdr:nvPicPr>
        <xdr:cNvPr id="2" name="Picture 1" descr="SDSU Extension Logo">
          <a:extLst>
            <a:ext uri="{FF2B5EF4-FFF2-40B4-BE49-F238E27FC236}">
              <a16:creationId xmlns:a16="http://schemas.microsoft.com/office/drawing/2014/main" id="{91349647-97F7-4F47-BB51-E33A59F4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94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12700</xdr:rowOff>
    </xdr:from>
    <xdr:to>
      <xdr:col>4</xdr:col>
      <xdr:colOff>94343</xdr:colOff>
      <xdr:row>18</xdr:row>
      <xdr:rowOff>152400</xdr:rowOff>
    </xdr:to>
    <xdr:pic>
      <xdr:nvPicPr>
        <xdr:cNvPr id="4" name="Picture 3" descr="Heather Gessner Professional Photo">
          <a:extLst>
            <a:ext uri="{FF2B5EF4-FFF2-40B4-BE49-F238E27FC236}">
              <a16:creationId xmlns:a16="http://schemas.microsoft.com/office/drawing/2014/main" id="{9987944C-2874-CE4D-AD62-D1282C03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231900"/>
          <a:ext cx="2113643" cy="295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56"/>
  <sheetViews>
    <sheetView tabSelected="1" workbookViewId="0">
      <selection activeCell="J2" sqref="J2"/>
    </sheetView>
  </sheetViews>
  <sheetFormatPr baseColWidth="10" defaultColWidth="9.1640625" defaultRowHeight="16" x14ac:dyDescent="0.2"/>
  <cols>
    <col min="1" max="16384" width="9.1640625" style="2"/>
  </cols>
  <sheetData>
    <row r="1" spans="1:10" ht="50" customHeight="1" x14ac:dyDescent="0.2">
      <c r="A1" s="23"/>
      <c r="B1" s="23"/>
      <c r="D1" s="34" t="s">
        <v>54</v>
      </c>
      <c r="E1" s="23"/>
      <c r="F1" s="23"/>
      <c r="G1" s="18"/>
      <c r="H1" s="18"/>
      <c r="I1" s="18"/>
      <c r="J1" s="18"/>
    </row>
    <row r="2" spans="1:10" ht="16" customHeight="1" x14ac:dyDescent="0.2">
      <c r="A2" s="23"/>
      <c r="B2" s="23"/>
      <c r="C2" s="23"/>
      <c r="D2" s="23"/>
      <c r="E2" s="23"/>
      <c r="F2" s="23"/>
      <c r="G2" s="18"/>
      <c r="H2" s="18"/>
      <c r="I2" s="18"/>
      <c r="J2" s="18"/>
    </row>
    <row r="3" spans="1:10" ht="16" customHeight="1" x14ac:dyDescent="0.2">
      <c r="A3" s="23"/>
      <c r="B3" s="23"/>
      <c r="C3" s="23"/>
      <c r="D3" s="23"/>
      <c r="E3" s="23"/>
      <c r="F3" s="23"/>
      <c r="G3" s="18"/>
      <c r="H3" s="18"/>
      <c r="I3" s="18"/>
      <c r="J3" s="18"/>
    </row>
    <row r="4" spans="1:10" x14ac:dyDescent="0.2">
      <c r="A4" s="19" t="s">
        <v>42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7" customHeight="1" x14ac:dyDescent="0.2">
      <c r="A6" s="31" t="s">
        <v>76</v>
      </c>
      <c r="B6" s="31"/>
      <c r="C6" s="31"/>
      <c r="D6" s="31"/>
      <c r="E6" s="31"/>
      <c r="F6" s="31"/>
      <c r="G6" s="31"/>
      <c r="H6" s="31"/>
      <c r="I6" s="31"/>
      <c r="J6" s="18"/>
    </row>
    <row r="7" spans="1:10" x14ac:dyDescent="0.2">
      <c r="A7" s="31" t="s">
        <v>77</v>
      </c>
      <c r="B7" s="31"/>
      <c r="C7" s="31"/>
      <c r="D7" s="31"/>
      <c r="E7" s="31"/>
      <c r="F7" s="31"/>
      <c r="G7" s="31"/>
      <c r="H7" s="31"/>
      <c r="I7" s="31"/>
      <c r="J7" s="18"/>
    </row>
    <row r="8" spans="1:10" x14ac:dyDescent="0.2">
      <c r="A8" s="31" t="s">
        <v>78</v>
      </c>
      <c r="B8" s="31"/>
      <c r="C8" s="31"/>
      <c r="D8" s="31"/>
      <c r="E8" s="31"/>
      <c r="F8" s="31"/>
      <c r="G8" s="31"/>
      <c r="H8" s="31"/>
      <c r="I8" s="31"/>
      <c r="J8" s="18"/>
    </row>
    <row r="9" spans="1:10" x14ac:dyDescent="0.2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">
      <c r="A10" s="35" t="s">
        <v>75</v>
      </c>
      <c r="B10" s="35"/>
      <c r="C10" s="35"/>
      <c r="D10" s="35"/>
      <c r="E10" s="35"/>
      <c r="F10" s="35"/>
      <c r="G10" s="35"/>
      <c r="H10" s="35"/>
      <c r="I10" s="35"/>
      <c r="J10" s="18"/>
    </row>
    <row r="11" spans="1:10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8"/>
    </row>
    <row r="12" spans="1:10" x14ac:dyDescent="0.2">
      <c r="A12" s="20" t="s">
        <v>53</v>
      </c>
      <c r="B12" s="19"/>
      <c r="C12" s="19"/>
      <c r="D12" s="19"/>
      <c r="E12" s="19"/>
      <c r="F12" s="19"/>
      <c r="G12" s="19"/>
      <c r="H12" s="19"/>
      <c r="I12" s="19"/>
      <c r="J12" s="18"/>
    </row>
    <row r="13" spans="1:10" ht="15" customHeight="1" x14ac:dyDescent="0.2">
      <c r="A13" s="31" t="s">
        <v>79</v>
      </c>
      <c r="B13" s="31"/>
      <c r="C13" s="31"/>
      <c r="D13" s="31"/>
      <c r="E13" s="31"/>
      <c r="F13" s="31"/>
      <c r="G13" s="31"/>
      <c r="H13" s="31"/>
      <c r="I13" s="31"/>
      <c r="J13" s="18"/>
    </row>
    <row r="14" spans="1:10" x14ac:dyDescent="0.2">
      <c r="A14" s="31" t="s">
        <v>80</v>
      </c>
      <c r="B14" s="31"/>
      <c r="C14" s="31"/>
      <c r="D14" s="31"/>
      <c r="E14" s="31"/>
      <c r="F14" s="31"/>
      <c r="G14" s="31"/>
      <c r="H14" s="31"/>
      <c r="I14" s="31"/>
      <c r="J14" s="18"/>
    </row>
    <row r="15" spans="1:10" x14ac:dyDescent="0.2">
      <c r="A15" s="31" t="s">
        <v>81</v>
      </c>
      <c r="B15" s="31"/>
      <c r="C15" s="31"/>
      <c r="D15" s="31"/>
      <c r="E15" s="31"/>
      <c r="F15" s="31"/>
      <c r="G15" s="31"/>
      <c r="H15" s="31"/>
      <c r="I15" s="31"/>
      <c r="J15" s="18"/>
    </row>
    <row r="16" spans="1:10" x14ac:dyDescent="0.2">
      <c r="A16" s="31" t="s">
        <v>82</v>
      </c>
      <c r="B16" s="31"/>
      <c r="C16" s="31"/>
      <c r="D16" s="31"/>
      <c r="E16" s="31"/>
      <c r="F16" s="31"/>
      <c r="G16" s="31"/>
      <c r="H16" s="31"/>
      <c r="I16" s="31"/>
      <c r="J16" s="18"/>
    </row>
    <row r="17" spans="1:10" x14ac:dyDescent="0.2">
      <c r="A17" s="31" t="s">
        <v>83</v>
      </c>
      <c r="B17" s="31"/>
      <c r="C17" s="31"/>
      <c r="D17" s="31"/>
      <c r="E17" s="31"/>
      <c r="F17" s="31"/>
      <c r="G17" s="31"/>
      <c r="H17" s="31"/>
      <c r="I17" s="31"/>
      <c r="J17" s="18"/>
    </row>
    <row r="18" spans="1:10" x14ac:dyDescent="0.2">
      <c r="A18" s="31" t="s">
        <v>84</v>
      </c>
      <c r="B18" s="31"/>
      <c r="C18" s="31"/>
      <c r="D18" s="31"/>
      <c r="E18" s="31"/>
      <c r="F18" s="31"/>
      <c r="G18" s="31"/>
      <c r="H18" s="31"/>
      <c r="I18" s="31"/>
      <c r="J18" s="18"/>
    </row>
    <row r="19" spans="1:10" x14ac:dyDescent="0.2">
      <c r="A19" s="31"/>
      <c r="B19" s="31"/>
      <c r="C19" s="31"/>
      <c r="D19" s="31"/>
      <c r="E19" s="31"/>
      <c r="F19" s="31"/>
      <c r="G19" s="31"/>
      <c r="H19" s="31"/>
      <c r="I19" s="31"/>
      <c r="J19" s="18"/>
    </row>
    <row r="20" spans="1:10" ht="15.75" customHeight="1" x14ac:dyDescent="0.2">
      <c r="A20" s="31" t="s">
        <v>85</v>
      </c>
      <c r="B20" s="31"/>
      <c r="C20" s="31"/>
      <c r="D20" s="31"/>
      <c r="E20" s="31"/>
      <c r="F20" s="31"/>
      <c r="G20" s="31"/>
      <c r="H20" s="31"/>
      <c r="I20" s="31"/>
      <c r="J20" s="18"/>
    </row>
    <row r="21" spans="1:10" x14ac:dyDescent="0.2">
      <c r="A21" s="31" t="s">
        <v>86</v>
      </c>
      <c r="B21" s="31"/>
      <c r="C21" s="31"/>
      <c r="D21" s="31"/>
      <c r="E21" s="31"/>
      <c r="F21" s="31"/>
      <c r="G21" s="31"/>
      <c r="H21" s="31"/>
      <c r="I21" s="31"/>
      <c r="J21" s="18"/>
    </row>
    <row r="22" spans="1:10" x14ac:dyDescent="0.2">
      <c r="A22" s="31" t="s">
        <v>87</v>
      </c>
      <c r="B22" s="31"/>
      <c r="C22" s="31"/>
      <c r="D22" s="31"/>
      <c r="E22" s="31"/>
      <c r="F22" s="31"/>
      <c r="G22" s="31"/>
      <c r="H22" s="31"/>
      <c r="I22" s="31"/>
      <c r="J22" s="18"/>
    </row>
    <row r="23" spans="1:10" ht="15" customHeight="1" x14ac:dyDescent="0.2">
      <c r="A23" s="31" t="s">
        <v>88</v>
      </c>
      <c r="B23" s="31"/>
      <c r="C23" s="31"/>
      <c r="D23" s="31"/>
      <c r="E23" s="31"/>
      <c r="F23" s="31"/>
      <c r="G23" s="31"/>
      <c r="H23" s="31"/>
      <c r="I23" s="31"/>
      <c r="J23" s="18"/>
    </row>
    <row r="24" spans="1:10" x14ac:dyDescent="0.2">
      <c r="A24" s="31"/>
      <c r="B24" s="31"/>
      <c r="C24" s="31"/>
      <c r="D24" s="31"/>
      <c r="E24" s="31"/>
      <c r="F24" s="31"/>
      <c r="G24" s="31"/>
      <c r="H24" s="31"/>
      <c r="I24" s="31"/>
      <c r="J24" s="18"/>
    </row>
    <row r="25" spans="1:10" ht="15.75" customHeight="1" x14ac:dyDescent="0.2">
      <c r="A25" s="31" t="s">
        <v>89</v>
      </c>
      <c r="B25" s="31"/>
      <c r="C25" s="31"/>
      <c r="D25" s="31"/>
      <c r="E25" s="31"/>
      <c r="F25" s="31"/>
      <c r="G25" s="31"/>
      <c r="H25" s="31"/>
      <c r="I25" s="31"/>
      <c r="J25" s="18"/>
    </row>
    <row r="26" spans="1:10" x14ac:dyDescent="0.2">
      <c r="A26" s="31" t="s">
        <v>92</v>
      </c>
      <c r="B26" s="31"/>
      <c r="C26" s="31"/>
      <c r="D26" s="31"/>
      <c r="E26" s="31"/>
      <c r="F26" s="31"/>
      <c r="G26" s="31"/>
      <c r="H26" s="31"/>
      <c r="I26" s="31"/>
      <c r="J26" s="18"/>
    </row>
    <row r="27" spans="1:10" ht="15" customHeight="1" x14ac:dyDescent="0.2">
      <c r="A27" s="31" t="s">
        <v>91</v>
      </c>
      <c r="B27" s="31"/>
      <c r="C27" s="31"/>
      <c r="D27" s="31"/>
      <c r="E27" s="31"/>
      <c r="F27" s="31"/>
      <c r="G27" s="31"/>
      <c r="H27" s="31"/>
      <c r="I27" s="31"/>
      <c r="J27" s="18"/>
    </row>
    <row r="28" spans="1:10" x14ac:dyDescent="0.2">
      <c r="A28" s="31" t="s">
        <v>90</v>
      </c>
      <c r="B28" s="31"/>
      <c r="C28" s="31"/>
      <c r="D28" s="31"/>
      <c r="E28" s="31"/>
      <c r="F28" s="31"/>
      <c r="G28" s="31"/>
      <c r="H28" s="31"/>
      <c r="I28" s="31"/>
      <c r="J28" s="18"/>
    </row>
    <row r="29" spans="1:10" x14ac:dyDescent="0.2">
      <c r="A29" s="21"/>
      <c r="B29" s="21"/>
      <c r="C29" s="21"/>
      <c r="D29" s="21"/>
      <c r="E29" s="21"/>
      <c r="F29" s="21"/>
      <c r="G29" s="21"/>
      <c r="H29" s="21"/>
      <c r="I29" s="21"/>
      <c r="J29" s="18"/>
    </row>
    <row r="30" spans="1:10" ht="15.75" customHeight="1" x14ac:dyDescent="0.2">
      <c r="A30" s="31" t="s">
        <v>93</v>
      </c>
      <c r="B30" s="31"/>
      <c r="C30" s="31"/>
      <c r="D30" s="31"/>
      <c r="E30" s="31"/>
      <c r="F30" s="31"/>
      <c r="G30" s="31"/>
      <c r="H30" s="31"/>
      <c r="I30" s="31"/>
      <c r="J30" s="18"/>
    </row>
    <row r="31" spans="1:10" x14ac:dyDescent="0.2">
      <c r="A31" s="31" t="s">
        <v>94</v>
      </c>
      <c r="B31" s="31"/>
      <c r="C31" s="31"/>
      <c r="D31" s="31"/>
      <c r="E31" s="31"/>
      <c r="F31" s="31"/>
      <c r="G31" s="31"/>
      <c r="H31" s="31"/>
      <c r="I31" s="31"/>
    </row>
    <row r="32" spans="1:10" ht="15" customHeight="1" x14ac:dyDescent="0.2">
      <c r="A32" s="31" t="s">
        <v>95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2">
      <c r="A33" s="31" t="s">
        <v>96</v>
      </c>
      <c r="B33" s="31"/>
      <c r="C33" s="31"/>
      <c r="D33" s="31"/>
      <c r="E33" s="31"/>
      <c r="F33" s="31"/>
      <c r="G33" s="31"/>
      <c r="H33" s="31"/>
      <c r="I33" s="31"/>
    </row>
    <row r="34" spans="1:9" x14ac:dyDescent="0.2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15" customHeight="1" x14ac:dyDescent="0.2">
      <c r="A35" s="31" t="s">
        <v>97</v>
      </c>
      <c r="B35" s="31"/>
      <c r="C35" s="31"/>
      <c r="D35" s="31"/>
      <c r="E35" s="31"/>
      <c r="F35" s="31"/>
      <c r="G35" s="31"/>
      <c r="H35" s="31"/>
      <c r="I35" s="31"/>
    </row>
    <row r="36" spans="1:9" x14ac:dyDescent="0.2">
      <c r="A36" s="31" t="s">
        <v>98</v>
      </c>
      <c r="B36" s="31"/>
      <c r="C36" s="31"/>
      <c r="D36" s="31"/>
      <c r="E36" s="31"/>
      <c r="F36" s="31"/>
      <c r="G36" s="31"/>
      <c r="H36" s="31"/>
      <c r="I36" s="31"/>
    </row>
    <row r="37" spans="1:9" x14ac:dyDescent="0.2">
      <c r="A37" s="31" t="s">
        <v>99</v>
      </c>
      <c r="B37" s="31"/>
      <c r="C37" s="31"/>
      <c r="D37" s="31"/>
      <c r="E37" s="31"/>
      <c r="F37" s="31"/>
      <c r="G37" s="31"/>
      <c r="H37" s="31"/>
      <c r="I37" s="31"/>
    </row>
    <row r="38" spans="1:9" x14ac:dyDescent="0.2">
      <c r="A38" s="31" t="s">
        <v>100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2">
      <c r="A39" s="31" t="s">
        <v>101</v>
      </c>
      <c r="B39" s="31"/>
      <c r="C39" s="31"/>
      <c r="D39" s="31"/>
      <c r="E39" s="31"/>
      <c r="F39" s="31"/>
      <c r="G39" s="31"/>
      <c r="H39" s="31"/>
      <c r="I39" s="31"/>
    </row>
    <row r="40" spans="1:9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9" x14ac:dyDescent="0.2">
      <c r="A41" s="22" t="s">
        <v>52</v>
      </c>
      <c r="B41" s="21"/>
      <c r="C41" s="21"/>
      <c r="D41" s="21"/>
      <c r="E41" s="21"/>
      <c r="F41" s="21"/>
      <c r="G41" s="21"/>
      <c r="H41" s="21"/>
      <c r="I41" s="21"/>
    </row>
    <row r="42" spans="1:9" x14ac:dyDescent="0.2">
      <c r="A42" s="31" t="s">
        <v>102</v>
      </c>
      <c r="B42" s="31"/>
      <c r="C42" s="31"/>
      <c r="D42" s="31"/>
      <c r="E42" s="31"/>
      <c r="F42" s="31"/>
      <c r="G42" s="31"/>
      <c r="H42" s="31"/>
      <c r="I42" s="31"/>
    </row>
    <row r="43" spans="1:9" x14ac:dyDescent="0.2">
      <c r="A43" s="31" t="s">
        <v>103</v>
      </c>
      <c r="B43" s="31"/>
      <c r="C43" s="31"/>
      <c r="D43" s="31"/>
      <c r="E43" s="31"/>
      <c r="F43" s="31"/>
      <c r="G43" s="31"/>
      <c r="H43" s="31"/>
      <c r="I43" s="31"/>
    </row>
    <row r="44" spans="1:9" x14ac:dyDescent="0.2">
      <c r="A44" s="31" t="s">
        <v>104</v>
      </c>
      <c r="B44" s="31"/>
      <c r="C44" s="31"/>
      <c r="D44" s="31"/>
      <c r="E44" s="31"/>
      <c r="F44" s="31"/>
      <c r="G44" s="31"/>
      <c r="H44" s="31"/>
      <c r="I44" s="31"/>
    </row>
    <row r="45" spans="1:9" x14ac:dyDescent="0.2">
      <c r="A45" s="31"/>
      <c r="B45" s="31"/>
      <c r="C45" s="31"/>
      <c r="D45" s="31"/>
      <c r="E45" s="31"/>
      <c r="F45" s="31"/>
      <c r="G45" s="31"/>
      <c r="H45" s="31"/>
      <c r="I45" s="31"/>
    </row>
    <row r="46" spans="1:9" x14ac:dyDescent="0.2">
      <c r="A46" s="31" t="s">
        <v>105</v>
      </c>
      <c r="B46" s="31"/>
      <c r="C46" s="31"/>
      <c r="D46" s="31"/>
      <c r="E46" s="31"/>
      <c r="F46" s="31"/>
      <c r="G46" s="31"/>
      <c r="H46" s="31"/>
      <c r="I46" s="31"/>
    </row>
    <row r="47" spans="1:9" x14ac:dyDescent="0.2">
      <c r="A47" s="31" t="s">
        <v>106</v>
      </c>
      <c r="B47" s="31"/>
      <c r="C47" s="31"/>
      <c r="D47" s="31"/>
      <c r="E47" s="31"/>
      <c r="F47" s="31"/>
      <c r="G47" s="31"/>
      <c r="H47" s="31"/>
      <c r="I47" s="31"/>
    </row>
    <row r="49" spans="1:11" ht="15" customHeight="1" x14ac:dyDescent="0.2">
      <c r="A49" s="31" t="s">
        <v>107</v>
      </c>
      <c r="B49" s="31"/>
      <c r="C49" s="31"/>
      <c r="D49" s="31"/>
      <c r="E49" s="31"/>
      <c r="F49" s="31"/>
      <c r="G49" s="31"/>
      <c r="H49" s="31"/>
      <c r="I49" s="31"/>
      <c r="J49" s="18"/>
      <c r="K49" s="18"/>
    </row>
    <row r="50" spans="1:11" x14ac:dyDescent="0.2">
      <c r="A50" s="31" t="s">
        <v>108</v>
      </c>
      <c r="B50" s="31"/>
      <c r="C50" s="31"/>
      <c r="D50" s="31"/>
      <c r="E50" s="31"/>
      <c r="F50" s="31"/>
      <c r="G50" s="31"/>
      <c r="H50" s="31"/>
      <c r="I50" s="31"/>
    </row>
    <row r="51" spans="1:11" x14ac:dyDescent="0.2">
      <c r="A51" s="2" t="s">
        <v>109</v>
      </c>
      <c r="B51" s="31"/>
      <c r="C51" s="31"/>
      <c r="D51" s="31"/>
      <c r="E51" s="31"/>
      <c r="F51" s="31"/>
      <c r="G51" s="31"/>
      <c r="H51" s="31"/>
      <c r="I51" s="31"/>
    </row>
    <row r="52" spans="1:11" x14ac:dyDescent="0.2">
      <c r="A52" s="31"/>
      <c r="B52" s="31"/>
      <c r="C52" s="31"/>
      <c r="D52" s="31"/>
      <c r="E52" s="31"/>
      <c r="F52" s="31"/>
      <c r="G52" s="31"/>
      <c r="H52" s="31"/>
      <c r="I52" s="31"/>
    </row>
    <row r="53" spans="1:11" ht="15" customHeight="1" x14ac:dyDescent="0.2">
      <c r="A53" s="36" t="s">
        <v>111</v>
      </c>
      <c r="B53" s="31"/>
      <c r="C53" s="31"/>
      <c r="D53" s="31"/>
      <c r="E53" s="31"/>
      <c r="F53" s="31"/>
      <c r="G53" s="31"/>
      <c r="H53" s="31"/>
      <c r="I53" s="31"/>
      <c r="J53" s="18"/>
      <c r="K53" s="18"/>
    </row>
    <row r="54" spans="1:1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x14ac:dyDescent="0.2">
      <c r="A55" s="19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</sheetData>
  <sheetProtection algorithmName="SHA-512" hashValue="zE53xpxjAnVhtIJzIibf1MGXNhDnxlsTZOtHVlpDQ0Plxw8Iy7CoBsFdjZ4zkSBrjuj7/K+kI0g4qEFzL2BNfQ==" saltValue="NZulN+YDfu1ne7b2lESeKQ==" spinCount="100000" sheet="1" objects="1" scenarios="1"/>
  <hyperlinks>
    <hyperlink ref="A53" r:id="rId1" xr:uid="{B4C55B88-EF42-0443-93CF-A9805DFB4B1B}"/>
  </hyperlinks>
  <pageMargins left="0.7" right="0.7" top="0.25" bottom="0.25" header="0.3" footer="0.3"/>
  <pageSetup scale="9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1:J41"/>
  <sheetViews>
    <sheetView zoomScaleNormal="100" workbookViewId="0">
      <selection activeCell="F21" sqref="F21"/>
    </sheetView>
  </sheetViews>
  <sheetFormatPr baseColWidth="10" defaultColWidth="9.1640625" defaultRowHeight="16" x14ac:dyDescent="0.2"/>
  <cols>
    <col min="1" max="1" width="25.83203125" style="2" customWidth="1"/>
    <col min="2" max="7" width="13.33203125" style="2" customWidth="1"/>
    <col min="8" max="8" width="14.33203125" style="2" bestFit="1" customWidth="1"/>
    <col min="9" max="9" width="1.6640625" style="2" bestFit="1" customWidth="1"/>
    <col min="10" max="16384" width="9.1640625" style="2"/>
  </cols>
  <sheetData>
    <row r="1" spans="1:8" ht="16" customHeight="1" x14ac:dyDescent="0.2">
      <c r="B1" s="30"/>
      <c r="C1" s="30"/>
      <c r="D1" s="30"/>
      <c r="E1" s="30"/>
      <c r="F1" s="30"/>
    </row>
    <row r="2" spans="1:8" ht="30" customHeight="1" x14ac:dyDescent="0.2">
      <c r="A2" s="30"/>
      <c r="B2" s="30"/>
      <c r="C2" s="34" t="s">
        <v>54</v>
      </c>
      <c r="D2" s="30"/>
      <c r="E2" s="30"/>
      <c r="F2" s="30"/>
    </row>
    <row r="3" spans="1:8" x14ac:dyDescent="0.2">
      <c r="A3" s="2" t="s">
        <v>44</v>
      </c>
    </row>
    <row r="4" spans="1:8" ht="17" thickBot="1" x14ac:dyDescent="0.25"/>
    <row r="5" spans="1:8" ht="17" thickBot="1" x14ac:dyDescent="0.25">
      <c r="A5" s="6" t="s">
        <v>43</v>
      </c>
      <c r="B5" s="27"/>
      <c r="C5" s="28"/>
      <c r="D5" s="28"/>
      <c r="E5" s="28"/>
      <c r="F5" s="29"/>
      <c r="G5" s="6" t="s">
        <v>0</v>
      </c>
      <c r="H5" s="8"/>
    </row>
    <row r="6" spans="1:8" ht="17" thickBot="1" x14ac:dyDescent="0.25">
      <c r="A6" s="32" t="s">
        <v>60</v>
      </c>
      <c r="B6" s="33"/>
      <c r="C6" s="33"/>
      <c r="D6" s="33"/>
      <c r="E6" s="33"/>
      <c r="F6" s="33"/>
      <c r="G6" s="33"/>
      <c r="H6" s="33"/>
    </row>
    <row r="7" spans="1:8" ht="17" thickBot="1" x14ac:dyDescent="0.25">
      <c r="A7" s="6" t="s">
        <v>1</v>
      </c>
      <c r="B7" s="2" t="s">
        <v>2</v>
      </c>
      <c r="C7" s="9">
        <v>15</v>
      </c>
      <c r="D7" s="2" t="s">
        <v>3</v>
      </c>
      <c r="E7" s="8">
        <v>160</v>
      </c>
      <c r="F7" s="2" t="s">
        <v>58</v>
      </c>
      <c r="G7" s="8">
        <v>0</v>
      </c>
      <c r="H7" s="10">
        <f>+(C7*E7)*G7</f>
        <v>0</v>
      </c>
    </row>
    <row r="8" spans="1:8" ht="17" thickBot="1" x14ac:dyDescent="0.25">
      <c r="A8" s="6" t="s">
        <v>5</v>
      </c>
      <c r="B8" s="2" t="s">
        <v>6</v>
      </c>
      <c r="C8" s="9">
        <v>4000</v>
      </c>
      <c r="D8" s="2" t="s">
        <v>7</v>
      </c>
      <c r="E8" s="8">
        <v>12</v>
      </c>
      <c r="H8" s="10">
        <f>+C8*E8</f>
        <v>48000</v>
      </c>
    </row>
    <row r="9" spans="1:8" ht="17" thickBot="1" x14ac:dyDescent="0.25">
      <c r="C9" s="6" t="s">
        <v>59</v>
      </c>
      <c r="H9" s="11">
        <f>+H7+H8</f>
        <v>48000</v>
      </c>
    </row>
    <row r="10" spans="1:8" ht="17" thickBot="1" x14ac:dyDescent="0.25">
      <c r="A10" s="32" t="s">
        <v>9</v>
      </c>
      <c r="B10" s="33"/>
      <c r="C10" s="33"/>
      <c r="D10" s="33"/>
      <c r="E10" s="33"/>
      <c r="F10" s="33"/>
      <c r="G10" s="33"/>
      <c r="H10" s="33"/>
    </row>
    <row r="11" spans="1:8" ht="17" thickBot="1" x14ac:dyDescent="0.25">
      <c r="A11" s="6" t="s">
        <v>8</v>
      </c>
      <c r="B11" s="2" t="s">
        <v>6</v>
      </c>
      <c r="C11" s="9">
        <v>400</v>
      </c>
      <c r="D11" s="2" t="s">
        <v>4</v>
      </c>
      <c r="F11" s="8">
        <v>12</v>
      </c>
      <c r="G11" s="10">
        <f>+C11*F11</f>
        <v>4800</v>
      </c>
    </row>
    <row r="12" spans="1:8" ht="17" thickBot="1" x14ac:dyDescent="0.25">
      <c r="A12" s="6" t="s">
        <v>57</v>
      </c>
      <c r="B12" s="2" t="s">
        <v>6</v>
      </c>
      <c r="C12" s="9"/>
      <c r="D12" s="2" t="s">
        <v>4</v>
      </c>
      <c r="F12" s="8"/>
      <c r="G12" s="10">
        <f>+C12*F12</f>
        <v>0</v>
      </c>
    </row>
    <row r="13" spans="1:8" ht="17" thickBot="1" x14ac:dyDescent="0.25">
      <c r="A13" s="6" t="s">
        <v>11</v>
      </c>
      <c r="B13" s="2" t="s">
        <v>6</v>
      </c>
      <c r="C13" s="12">
        <v>7.0000000000000007E-2</v>
      </c>
      <c r="D13" s="2" t="s">
        <v>4</v>
      </c>
      <c r="F13" s="8">
        <v>12</v>
      </c>
      <c r="G13" s="11">
        <f>+C13*(H7+H8)</f>
        <v>3360.0000000000005</v>
      </c>
    </row>
    <row r="14" spans="1:8" ht="19" thickBot="1" x14ac:dyDescent="0.25">
      <c r="A14" s="13" t="s">
        <v>65</v>
      </c>
      <c r="B14" s="2" t="s">
        <v>6</v>
      </c>
      <c r="C14" s="9"/>
      <c r="D14" s="2" t="s">
        <v>4</v>
      </c>
      <c r="F14" s="8"/>
      <c r="G14" s="10">
        <f t="shared" ref="G14:G15" si="0">+C14*F14</f>
        <v>0</v>
      </c>
    </row>
    <row r="15" spans="1:8" ht="19" thickBot="1" x14ac:dyDescent="0.25">
      <c r="A15" s="13" t="s">
        <v>65</v>
      </c>
      <c r="B15" s="2" t="s">
        <v>6</v>
      </c>
      <c r="C15" s="9"/>
      <c r="D15" s="2" t="s">
        <v>4</v>
      </c>
      <c r="F15" s="8"/>
      <c r="G15" s="10">
        <f t="shared" si="0"/>
        <v>0</v>
      </c>
    </row>
    <row r="16" spans="1:8" ht="17" thickBot="1" x14ac:dyDescent="0.25">
      <c r="C16" s="6" t="s">
        <v>12</v>
      </c>
      <c r="H16" s="10">
        <f>+SUM(G11:G15)</f>
        <v>8160</v>
      </c>
    </row>
    <row r="17" spans="1:10" ht="17" thickBot="1" x14ac:dyDescent="0.25">
      <c r="A17" s="32" t="s">
        <v>10</v>
      </c>
      <c r="B17" s="33"/>
      <c r="C17" s="33"/>
      <c r="D17" s="33"/>
      <c r="E17" s="33"/>
      <c r="F17" s="33"/>
      <c r="G17" s="33"/>
      <c r="H17" s="33"/>
    </row>
    <row r="18" spans="1:10" ht="19" thickBot="1" x14ac:dyDescent="0.25">
      <c r="A18" s="6" t="s">
        <v>66</v>
      </c>
      <c r="B18" s="2" t="s">
        <v>6</v>
      </c>
      <c r="C18" s="9">
        <v>400</v>
      </c>
      <c r="D18" s="2" t="s">
        <v>4</v>
      </c>
      <c r="F18" s="8">
        <v>12</v>
      </c>
      <c r="G18" s="10">
        <f>+C18*F18</f>
        <v>4800</v>
      </c>
      <c r="I18" s="14" t="s">
        <v>27</v>
      </c>
      <c r="J18" s="2" t="s">
        <v>35</v>
      </c>
    </row>
    <row r="19" spans="1:10" ht="19" thickBot="1" x14ac:dyDescent="0.25">
      <c r="A19" s="6" t="s">
        <v>67</v>
      </c>
      <c r="B19" s="2" t="s">
        <v>6</v>
      </c>
      <c r="C19" s="9">
        <v>100</v>
      </c>
      <c r="D19" s="2" t="s">
        <v>4</v>
      </c>
      <c r="F19" s="8">
        <v>12</v>
      </c>
      <c r="G19" s="10">
        <f>+C19*F19</f>
        <v>1200</v>
      </c>
      <c r="I19" s="14" t="s">
        <v>28</v>
      </c>
      <c r="J19" s="2" t="s">
        <v>36</v>
      </c>
    </row>
    <row r="20" spans="1:10" ht="19" thickBot="1" x14ac:dyDescent="0.25">
      <c r="A20" s="6" t="s">
        <v>68</v>
      </c>
      <c r="B20" s="2" t="s">
        <v>14</v>
      </c>
      <c r="C20" s="9">
        <v>4</v>
      </c>
      <c r="D20" s="2" t="s">
        <v>15</v>
      </c>
      <c r="F20" s="8">
        <v>270</v>
      </c>
      <c r="G20" s="10">
        <f t="shared" ref="G20:G27" si="1">+C20*F20</f>
        <v>1080</v>
      </c>
      <c r="I20" s="14" t="s">
        <v>29</v>
      </c>
      <c r="J20" s="2" t="s">
        <v>38</v>
      </c>
    </row>
    <row r="21" spans="1:10" ht="19" thickBot="1" x14ac:dyDescent="0.25">
      <c r="A21" s="6" t="s">
        <v>69</v>
      </c>
      <c r="B21" s="2" t="s">
        <v>16</v>
      </c>
      <c r="C21" s="9">
        <v>1.4</v>
      </c>
      <c r="D21" s="2" t="s">
        <v>17</v>
      </c>
      <c r="F21" s="8">
        <v>350</v>
      </c>
      <c r="G21" s="10">
        <f t="shared" si="1"/>
        <v>489.99999999999994</v>
      </c>
      <c r="I21" s="14" t="s">
        <v>30</v>
      </c>
      <c r="J21" s="2" t="s">
        <v>37</v>
      </c>
    </row>
    <row r="22" spans="1:10" ht="19" thickBot="1" x14ac:dyDescent="0.25">
      <c r="A22" s="6" t="s">
        <v>70</v>
      </c>
      <c r="B22" s="2" t="s">
        <v>6</v>
      </c>
      <c r="C22" s="9">
        <v>60</v>
      </c>
      <c r="D22" s="2" t="s">
        <v>4</v>
      </c>
      <c r="F22" s="8">
        <v>12</v>
      </c>
      <c r="G22" s="10">
        <f t="shared" si="1"/>
        <v>720</v>
      </c>
      <c r="I22" s="14" t="s">
        <v>31</v>
      </c>
      <c r="J22" s="2" t="s">
        <v>55</v>
      </c>
    </row>
    <row r="23" spans="1:10" ht="19" thickBot="1" x14ac:dyDescent="0.25">
      <c r="A23" s="6" t="s">
        <v>71</v>
      </c>
      <c r="B23" s="2" t="s">
        <v>6</v>
      </c>
      <c r="C23" s="9">
        <v>125</v>
      </c>
      <c r="D23" s="2" t="s">
        <v>4</v>
      </c>
      <c r="F23" s="8">
        <v>12</v>
      </c>
      <c r="G23" s="10">
        <f t="shared" si="1"/>
        <v>1500</v>
      </c>
      <c r="I23" s="14" t="s">
        <v>32</v>
      </c>
      <c r="J23" s="2" t="s">
        <v>39</v>
      </c>
    </row>
    <row r="24" spans="1:10" ht="19" thickBot="1" x14ac:dyDescent="0.25">
      <c r="A24" s="6" t="s">
        <v>72</v>
      </c>
      <c r="B24" s="2" t="s">
        <v>6</v>
      </c>
      <c r="C24" s="9"/>
      <c r="D24" s="2" t="s">
        <v>4</v>
      </c>
      <c r="F24" s="8"/>
      <c r="G24" s="10">
        <f t="shared" si="1"/>
        <v>0</v>
      </c>
      <c r="I24" s="14" t="s">
        <v>33</v>
      </c>
      <c r="J24" s="2" t="s">
        <v>40</v>
      </c>
    </row>
    <row r="25" spans="1:10" ht="19" thickBot="1" x14ac:dyDescent="0.25">
      <c r="A25" s="13" t="s">
        <v>65</v>
      </c>
      <c r="B25" s="2" t="s">
        <v>6</v>
      </c>
      <c r="C25" s="9"/>
      <c r="D25" s="2" t="s">
        <v>4</v>
      </c>
      <c r="F25" s="8"/>
      <c r="G25" s="10">
        <f t="shared" si="1"/>
        <v>0</v>
      </c>
      <c r="I25" s="14" t="s">
        <v>34</v>
      </c>
      <c r="J25" s="2" t="s">
        <v>41</v>
      </c>
    </row>
    <row r="26" spans="1:10" ht="19" thickBot="1" x14ac:dyDescent="0.25">
      <c r="A26" s="13" t="s">
        <v>65</v>
      </c>
      <c r="B26" s="2" t="s">
        <v>6</v>
      </c>
      <c r="C26" s="9"/>
      <c r="D26" s="2" t="s">
        <v>4</v>
      </c>
      <c r="F26" s="8"/>
      <c r="G26" s="10">
        <f t="shared" si="1"/>
        <v>0</v>
      </c>
      <c r="I26" s="14" t="s">
        <v>56</v>
      </c>
      <c r="J26" s="2" t="s">
        <v>110</v>
      </c>
    </row>
    <row r="27" spans="1:10" ht="19" thickBot="1" x14ac:dyDescent="0.25">
      <c r="A27" s="13" t="s">
        <v>65</v>
      </c>
      <c r="B27" s="2" t="s">
        <v>6</v>
      </c>
      <c r="C27" s="9"/>
      <c r="D27" s="2" t="s">
        <v>4</v>
      </c>
      <c r="F27" s="8"/>
      <c r="G27" s="10">
        <f t="shared" si="1"/>
        <v>0</v>
      </c>
    </row>
    <row r="28" spans="1:10" ht="17" thickBot="1" x14ac:dyDescent="0.25">
      <c r="C28" s="6" t="s">
        <v>13</v>
      </c>
      <c r="H28" s="10">
        <f>+SUM(G18:G27)</f>
        <v>9790</v>
      </c>
    </row>
    <row r="29" spans="1:10" ht="17" thickBot="1" x14ac:dyDescent="0.25">
      <c r="A29" s="32" t="s">
        <v>18</v>
      </c>
      <c r="B29" s="33"/>
      <c r="C29" s="33"/>
      <c r="D29" s="33"/>
      <c r="E29" s="33"/>
      <c r="F29" s="33"/>
      <c r="G29" s="33"/>
      <c r="H29" s="33"/>
    </row>
    <row r="30" spans="1:10" ht="17" thickBot="1" x14ac:dyDescent="0.25">
      <c r="A30" s="6" t="s">
        <v>19</v>
      </c>
      <c r="B30" s="24"/>
      <c r="C30" s="25"/>
      <c r="D30" s="25"/>
      <c r="E30" s="25"/>
      <c r="F30" s="25"/>
      <c r="G30" s="26"/>
    </row>
    <row r="31" spans="1:10" ht="17" thickBot="1" x14ac:dyDescent="0.25">
      <c r="B31" s="2" t="s">
        <v>20</v>
      </c>
      <c r="C31" s="15">
        <v>2000</v>
      </c>
      <c r="D31" s="2" t="s">
        <v>21</v>
      </c>
      <c r="G31" s="16">
        <v>0</v>
      </c>
      <c r="H31" s="10">
        <f>IF(G31=1,$C$31,0)</f>
        <v>0</v>
      </c>
    </row>
    <row r="32" spans="1:10" ht="19" thickBot="1" x14ac:dyDescent="0.25">
      <c r="A32" s="13" t="s">
        <v>65</v>
      </c>
      <c r="B32" s="24"/>
      <c r="C32" s="25"/>
      <c r="D32" s="25"/>
      <c r="E32" s="25"/>
      <c r="F32" s="25"/>
      <c r="G32" s="26"/>
    </row>
    <row r="33" spans="1:8" ht="17" thickBot="1" x14ac:dyDescent="0.25">
      <c r="B33" s="2" t="s">
        <v>20</v>
      </c>
      <c r="C33" s="15">
        <v>2000</v>
      </c>
      <c r="D33" s="2" t="s">
        <v>21</v>
      </c>
      <c r="G33" s="16">
        <v>0</v>
      </c>
      <c r="H33" s="10">
        <f>IF(G33=1,$C$31,0)</f>
        <v>0</v>
      </c>
    </row>
    <row r="34" spans="1:8" ht="17" thickBot="1" x14ac:dyDescent="0.25">
      <c r="C34" s="6" t="s">
        <v>46</v>
      </c>
      <c r="H34" s="11">
        <f>H31+H33</f>
        <v>0</v>
      </c>
    </row>
    <row r="35" spans="1:8" ht="17" thickBot="1" x14ac:dyDescent="0.25">
      <c r="A35" s="32" t="s">
        <v>22</v>
      </c>
      <c r="B35" s="33"/>
      <c r="C35" s="33"/>
      <c r="D35" s="33"/>
      <c r="E35" s="33"/>
      <c r="F35" s="33"/>
      <c r="G35" s="33"/>
      <c r="H35" s="33"/>
    </row>
    <row r="36" spans="1:8" ht="17" thickBot="1" x14ac:dyDescent="0.25">
      <c r="B36" s="2" t="s">
        <v>23</v>
      </c>
      <c r="H36" s="11">
        <f>+(H7+H8+H16+H28+H31+H33)</f>
        <v>65950</v>
      </c>
    </row>
    <row r="37" spans="1:8" ht="17" thickBot="1" x14ac:dyDescent="0.25">
      <c r="B37" s="2" t="s">
        <v>24</v>
      </c>
      <c r="H37" s="11">
        <f>+H7+H8</f>
        <v>48000</v>
      </c>
    </row>
    <row r="38" spans="1:8" ht="19" thickBot="1" x14ac:dyDescent="0.25">
      <c r="B38" s="2" t="s">
        <v>73</v>
      </c>
      <c r="F38" s="17">
        <v>6.2E-2</v>
      </c>
      <c r="H38" s="11">
        <f>+(H37*F38)</f>
        <v>2976</v>
      </c>
    </row>
    <row r="39" spans="1:8" ht="19" thickBot="1" x14ac:dyDescent="0.25">
      <c r="B39" s="2" t="s">
        <v>74</v>
      </c>
      <c r="F39" s="17">
        <v>1.4500000000000001E-2</v>
      </c>
      <c r="H39" s="10">
        <f>+H37*F39</f>
        <v>696</v>
      </c>
    </row>
    <row r="40" spans="1:8" ht="17" thickBot="1" x14ac:dyDescent="0.25"/>
    <row r="41" spans="1:8" ht="17" thickBot="1" x14ac:dyDescent="0.25">
      <c r="B41" s="2" t="s">
        <v>25</v>
      </c>
      <c r="C41" s="2" t="s">
        <v>26</v>
      </c>
      <c r="F41" s="8">
        <v>52</v>
      </c>
      <c r="H41" s="10">
        <f>+(H37/F41)-((H38/F41)+(H39/F41))</f>
        <v>852.46153846153845</v>
      </c>
    </row>
  </sheetData>
  <sheetProtection algorithmName="SHA-512" hashValue="ORPcSZiWa77NPcofSgdy0cCoLGRf2P9lu7uvksnREFobeJrOKO9Ps+upK17chgwLGPOQpJoKbmW0y6fkdmnM3Q==" saltValue="etD/CrpgFwWHZw0nXcDhZQ==" spinCount="100000" sheet="1" objects="1" scenarios="1"/>
  <pageMargins left="0.25" right="0.25" top="0.25" bottom="0.25" header="0.3" footer="0.3"/>
  <pageSetup scale="79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44"/>
    <pageSetUpPr fitToPage="1"/>
  </sheetPr>
  <dimension ref="A1:I25"/>
  <sheetViews>
    <sheetView workbookViewId="0">
      <selection activeCell="M5" sqref="M5"/>
    </sheetView>
  </sheetViews>
  <sheetFormatPr baseColWidth="10" defaultColWidth="9.1640625" defaultRowHeight="16" x14ac:dyDescent="0.2"/>
  <cols>
    <col min="1" max="1" width="9.1640625" style="2"/>
    <col min="2" max="3" width="9.33203125" style="2" bestFit="1" customWidth="1"/>
    <col min="4" max="4" width="9.1640625" style="2"/>
    <col min="5" max="5" width="9.33203125" style="2" bestFit="1" customWidth="1"/>
    <col min="6" max="6" width="9.1640625" style="3"/>
    <col min="7" max="8" width="9.1640625" style="2"/>
    <col min="9" max="9" width="20.5" style="2" bestFit="1" customWidth="1"/>
    <col min="10" max="16384" width="9.1640625" style="2"/>
  </cols>
  <sheetData>
    <row r="1" spans="1:9" x14ac:dyDescent="0.2">
      <c r="F1" s="2"/>
    </row>
    <row r="2" spans="1:9" ht="16" customHeight="1" x14ac:dyDescent="0.2">
      <c r="B2" s="30"/>
      <c r="C2" s="30"/>
      <c r="D2" s="30"/>
      <c r="E2" s="30"/>
      <c r="F2" s="30"/>
      <c r="G2" s="30"/>
    </row>
    <row r="3" spans="1:9" ht="32" customHeight="1" x14ac:dyDescent="0.2">
      <c r="A3" s="30"/>
      <c r="B3" s="30"/>
      <c r="C3" s="30"/>
      <c r="D3" s="34" t="s">
        <v>54</v>
      </c>
      <c r="E3" s="30"/>
      <c r="F3" s="30"/>
      <c r="G3" s="30"/>
    </row>
    <row r="4" spans="1:9" ht="16" customHeight="1" x14ac:dyDescent="0.2">
      <c r="A4" s="30"/>
      <c r="B4" s="30"/>
      <c r="C4" s="30"/>
      <c r="D4" s="30"/>
      <c r="E4" s="30"/>
      <c r="F4" s="30"/>
      <c r="G4" s="30"/>
    </row>
    <row r="6" spans="1:9" x14ac:dyDescent="0.2">
      <c r="A6" s="2" t="s">
        <v>45</v>
      </c>
    </row>
    <row r="7" spans="1:9" ht="17" thickBot="1" x14ac:dyDescent="0.25"/>
    <row r="8" spans="1:9" ht="17" thickBot="1" x14ac:dyDescent="0.25">
      <c r="A8" s="4" t="s">
        <v>47</v>
      </c>
      <c r="B8" s="5">
        <v>52</v>
      </c>
      <c r="C8" s="2" t="s">
        <v>48</v>
      </c>
    </row>
    <row r="9" spans="1:9" ht="17" thickBot="1" x14ac:dyDescent="0.25">
      <c r="B9" s="5">
        <v>40</v>
      </c>
      <c r="C9" s="2" t="s">
        <v>49</v>
      </c>
      <c r="E9" s="5">
        <v>60</v>
      </c>
      <c r="F9" s="3" t="s">
        <v>50</v>
      </c>
    </row>
    <row r="11" spans="1:9" ht="17" thickBot="1" x14ac:dyDescent="0.25">
      <c r="A11" s="6" t="s">
        <v>61</v>
      </c>
    </row>
    <row r="12" spans="1:9" ht="17" thickBot="1" x14ac:dyDescent="0.25">
      <c r="B12" s="4" t="s">
        <v>47</v>
      </c>
      <c r="C12" s="7">
        <f>$B$9</f>
        <v>40</v>
      </c>
      <c r="D12" s="2" t="s">
        <v>51</v>
      </c>
      <c r="I12" s="3">
        <f>'Paycheck Worksheet'!$H$9/(B9*B8)</f>
        <v>23.076923076923077</v>
      </c>
    </row>
    <row r="13" spans="1:9" ht="17" thickBot="1" x14ac:dyDescent="0.25">
      <c r="B13" s="4" t="s">
        <v>47</v>
      </c>
      <c r="C13" s="7">
        <f>$E$9</f>
        <v>60</v>
      </c>
      <c r="D13" s="2" t="s">
        <v>51</v>
      </c>
      <c r="I13" s="3">
        <f>('Paycheck Worksheet'!$H$9/(E9*B8))</f>
        <v>15.384615384615385</v>
      </c>
    </row>
    <row r="15" spans="1:9" ht="17" thickBot="1" x14ac:dyDescent="0.25">
      <c r="A15" s="6" t="s">
        <v>62</v>
      </c>
    </row>
    <row r="16" spans="1:9" ht="17" thickBot="1" x14ac:dyDescent="0.25">
      <c r="B16" s="4" t="s">
        <v>47</v>
      </c>
      <c r="C16" s="7">
        <f>$B$9</f>
        <v>40</v>
      </c>
      <c r="D16" s="2" t="s">
        <v>51</v>
      </c>
      <c r="I16" s="3">
        <f>('Paycheck Worksheet'!$H$9+'Paycheck Worksheet'!$H$16)/(B9*B8)</f>
        <v>27</v>
      </c>
    </row>
    <row r="17" spans="1:9" ht="17" thickBot="1" x14ac:dyDescent="0.25">
      <c r="B17" s="4" t="s">
        <v>47</v>
      </c>
      <c r="C17" s="7">
        <f>$E$9</f>
        <v>60</v>
      </c>
      <c r="D17" s="2" t="s">
        <v>51</v>
      </c>
      <c r="I17" s="3">
        <f>('Paycheck Worksheet'!$H$9+'Paycheck Worksheet'!$H$16)/(E9*B8)</f>
        <v>18</v>
      </c>
    </row>
    <row r="19" spans="1:9" ht="17" thickBot="1" x14ac:dyDescent="0.25">
      <c r="A19" s="6" t="s">
        <v>63</v>
      </c>
    </row>
    <row r="20" spans="1:9" ht="17" thickBot="1" x14ac:dyDescent="0.25">
      <c r="B20" s="4" t="s">
        <v>47</v>
      </c>
      <c r="C20" s="7">
        <f>$B$9</f>
        <v>40</v>
      </c>
      <c r="D20" s="2" t="s">
        <v>51</v>
      </c>
      <c r="I20" s="3">
        <f>('Paycheck Worksheet'!$H$9+'Paycheck Worksheet'!$H$16+'Paycheck Worksheet'!$H$28)/(B9*B8)</f>
        <v>31.70673076923077</v>
      </c>
    </row>
    <row r="21" spans="1:9" ht="17" thickBot="1" x14ac:dyDescent="0.25">
      <c r="B21" s="4" t="s">
        <v>47</v>
      </c>
      <c r="C21" s="7">
        <f>$E$9</f>
        <v>60</v>
      </c>
      <c r="D21" s="2" t="s">
        <v>51</v>
      </c>
      <c r="I21" s="3">
        <f>('Paycheck Worksheet'!$H$9+'Paycheck Worksheet'!$H$16+'Paycheck Worksheet'!$H$28)/(E9*B8)</f>
        <v>21.137820512820515</v>
      </c>
    </row>
    <row r="23" spans="1:9" ht="17" thickBot="1" x14ac:dyDescent="0.25">
      <c r="A23" s="1" t="s">
        <v>64</v>
      </c>
    </row>
    <row r="24" spans="1:9" ht="17" thickBot="1" x14ac:dyDescent="0.25">
      <c r="B24" s="4" t="s">
        <v>47</v>
      </c>
      <c r="C24" s="7">
        <f>$B$9</f>
        <v>40</v>
      </c>
      <c r="D24" s="2" t="s">
        <v>51</v>
      </c>
      <c r="I24" s="3">
        <f>('Paycheck Worksheet'!$H$9+'Paycheck Worksheet'!$H$16+'Paycheck Worksheet'!$H$28+'Paycheck Worksheet'!$H$34)/(B9*B8)</f>
        <v>31.70673076923077</v>
      </c>
    </row>
    <row r="25" spans="1:9" ht="17" thickBot="1" x14ac:dyDescent="0.25">
      <c r="B25" s="4" t="s">
        <v>47</v>
      </c>
      <c r="C25" s="7">
        <f>$E$9</f>
        <v>60</v>
      </c>
      <c r="D25" s="2" t="s">
        <v>51</v>
      </c>
      <c r="I25" s="3">
        <f>('Paycheck Worksheet'!$H$9+'Paycheck Worksheet'!$H$16+'Paycheck Worksheet'!$H$28+'Paycheck Worksheet'!$H$34)/(E9*B8)</f>
        <v>21.137820512820515</v>
      </c>
    </row>
  </sheetData>
  <sheetProtection algorithmName="SHA-512" hashValue="QFoQoZQTZAhHKDHjgF4OooTvWR0DLPQZO+kyYfz1shyeehE/R8/5bdAsX5j2u4F1cVPgAdFNcV4/p89KCgVpuA==" saltValue="kcnGd8yOyPwAqT0yFk/VZQ==" spinCount="100000" sheet="1" objects="1" scenarios="1"/>
  <pageMargins left="0.25" right="0.25" top="0.25" bottom="0.2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D100"/>
    <pageSetUpPr fitToPage="1"/>
  </sheetPr>
  <dimension ref="F4:I21"/>
  <sheetViews>
    <sheetView workbookViewId="0">
      <selection activeCell="M15" sqref="M15"/>
    </sheetView>
  </sheetViews>
  <sheetFormatPr baseColWidth="10" defaultColWidth="8.83203125" defaultRowHeight="15" x14ac:dyDescent="0.2"/>
  <sheetData>
    <row r="4" spans="6:9" ht="33" x14ac:dyDescent="0.2">
      <c r="F4" s="37" t="s">
        <v>112</v>
      </c>
      <c r="G4" s="37"/>
      <c r="H4" s="37"/>
      <c r="I4" s="37"/>
    </row>
    <row r="5" spans="6:9" ht="18" x14ac:dyDescent="0.2">
      <c r="F5" s="38" t="s">
        <v>123</v>
      </c>
      <c r="G5" s="38"/>
      <c r="H5" s="38"/>
      <c r="I5" s="38"/>
    </row>
    <row r="6" spans="6:9" ht="18" x14ac:dyDescent="0.2">
      <c r="F6" s="38"/>
      <c r="G6" s="38"/>
      <c r="H6" s="38"/>
      <c r="I6" s="38"/>
    </row>
    <row r="8" spans="6:9" ht="20" x14ac:dyDescent="0.2">
      <c r="F8" s="39" t="s">
        <v>113</v>
      </c>
    </row>
    <row r="9" spans="6:9" ht="16" x14ac:dyDescent="0.2">
      <c r="F9" s="40" t="s">
        <v>114</v>
      </c>
      <c r="G9" s="40"/>
      <c r="H9" s="40"/>
      <c r="I9" s="40"/>
    </row>
    <row r="11" spans="6:9" ht="20" x14ac:dyDescent="0.2">
      <c r="F11" s="39" t="s">
        <v>115</v>
      </c>
    </row>
    <row r="12" spans="6:9" ht="16" x14ac:dyDescent="0.2">
      <c r="F12" s="40" t="s">
        <v>116</v>
      </c>
      <c r="G12" s="40"/>
      <c r="H12" s="40"/>
      <c r="I12" s="40"/>
    </row>
    <row r="14" spans="6:9" ht="20" x14ac:dyDescent="0.2">
      <c r="F14" s="39" t="s">
        <v>117</v>
      </c>
    </row>
    <row r="15" spans="6:9" ht="16" x14ac:dyDescent="0.2">
      <c r="F15" s="41" t="s">
        <v>118</v>
      </c>
      <c r="G15" s="40"/>
      <c r="H15" s="40"/>
      <c r="I15" s="40"/>
    </row>
    <row r="17" spans="6:9" ht="20" x14ac:dyDescent="0.2">
      <c r="F17" s="39" t="s">
        <v>119</v>
      </c>
    </row>
    <row r="18" spans="6:9" ht="16" x14ac:dyDescent="0.2">
      <c r="F18" s="40" t="s">
        <v>120</v>
      </c>
      <c r="G18" s="40"/>
      <c r="H18" s="40"/>
      <c r="I18" s="40"/>
    </row>
    <row r="20" spans="6:9" ht="20" x14ac:dyDescent="0.2">
      <c r="F20" s="39" t="s">
        <v>121</v>
      </c>
    </row>
    <row r="21" spans="6:9" ht="16" x14ac:dyDescent="0.2">
      <c r="F21" s="41" t="s">
        <v>122</v>
      </c>
      <c r="G21" s="41"/>
      <c r="H21" s="41"/>
      <c r="I21" s="41"/>
    </row>
  </sheetData>
  <sheetProtection algorithmName="SHA-512" hashValue="ISzto1oYp54SoLC82z8eqOimcSWLhVAKGyNym4oEtxuUsoIk50bxC/rNIO3iLCNiLHQU0CTRpkYEjswuW92ohw==" saltValue="WSWJMIQG2+9maQg2hNthNg==" spinCount="100000" sheet="1" objects="1" scenarios="1"/>
  <mergeCells count="1">
    <mergeCell ref="F4:I4"/>
  </mergeCells>
  <hyperlinks>
    <hyperlink ref="F15" r:id="rId1" xr:uid="{0DE213E0-973B-BE4E-82EB-E31B43F91357}"/>
    <hyperlink ref="F21:I21" r:id="rId2" display="extension.sdstate.edu " xr:uid="{D4E1C3BC-C1DB-D542-B4CE-AF765EE46BFC}"/>
  </hyperlinks>
  <pageMargins left="0.7" right="0.7" top="0.75" bottom="0.75" header="0.3" footer="0.3"/>
  <pageSetup scale="68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Read Me</vt:lpstr>
      <vt:lpstr>Paycheck Worksheet</vt:lpstr>
      <vt:lpstr>Compensation Analysis</vt:lpstr>
      <vt:lpstr>Contact</vt:lpstr>
      <vt:lpstr>'Compensation Analysis'!Print_Area</vt:lpstr>
      <vt:lpstr>'Paycheck Worksheet'!Print_Area</vt:lpstr>
      <vt:lpstr>'Read 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Compensation Calculator</dc:title>
  <dc:subject/>
  <dc:creator>Heather Gessner</dc:creator>
  <cp:keywords/>
  <dc:description/>
  <cp:lastModifiedBy>Moorse, Kira</cp:lastModifiedBy>
  <cp:lastPrinted>2018-02-20T21:55:41Z</cp:lastPrinted>
  <dcterms:created xsi:type="dcterms:W3CDTF">2017-02-15T15:43:53Z</dcterms:created>
  <dcterms:modified xsi:type="dcterms:W3CDTF">2026-05-22T15:13:25Z</dcterms:modified>
  <cp:category/>
</cp:coreProperties>
</file>