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355B7393-60B3-804D-BA8B-D1E69431DACB}" xr6:coauthVersionLast="47" xr6:coauthVersionMax="47" xr10:uidLastSave="{00000000-0000-0000-0000-000000000000}"/>
  <bookViews>
    <workbookView xWindow="14200" yWindow="4040" windowWidth="29040" windowHeight="24460" xr2:uid="{00000000-000D-0000-FFFF-FFFF00000000}"/>
  </bookViews>
  <sheets>
    <sheet name="Read Me" sheetId="4" r:id="rId1"/>
    <sheet name="Inventory" sheetId="1" r:id="rId2"/>
    <sheet name="Demand" sheetId="2" r:id="rId3"/>
    <sheet name="Results" sheetId="3" r:id="rId4"/>
    <sheet name="Contac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8" i="3"/>
  <c r="H23" i="1"/>
  <c r="C9" i="3"/>
  <c r="C10" i="3"/>
  <c r="E9" i="2"/>
  <c r="F9" i="2"/>
  <c r="H9" i="2"/>
  <c r="E10" i="2"/>
  <c r="F10" i="2"/>
  <c r="H10" i="2"/>
  <c r="E11" i="2"/>
  <c r="F11" i="2"/>
  <c r="H11" i="2"/>
  <c r="E12" i="2"/>
  <c r="F12" i="2"/>
  <c r="H12" i="2"/>
  <c r="E13" i="2"/>
  <c r="F13" i="2"/>
  <c r="H13" i="2"/>
  <c r="E14" i="2"/>
  <c r="F14" i="2"/>
  <c r="H14" i="2"/>
  <c r="E15" i="2"/>
  <c r="F15" i="2"/>
  <c r="H15" i="2"/>
  <c r="E16" i="2"/>
  <c r="F16" i="2"/>
  <c r="H16" i="2"/>
  <c r="E17" i="2"/>
  <c r="F17" i="2"/>
  <c r="H17" i="2"/>
  <c r="E18" i="2"/>
  <c r="F18" i="2"/>
  <c r="H18" i="2"/>
  <c r="E19" i="2"/>
  <c r="F19" i="2"/>
  <c r="H19" i="2"/>
  <c r="E20" i="2"/>
  <c r="F20" i="2"/>
  <c r="H20" i="2"/>
  <c r="E21" i="2"/>
  <c r="F21" i="2"/>
  <c r="H21" i="2"/>
  <c r="E22" i="2"/>
  <c r="F22" i="2"/>
  <c r="H22" i="2"/>
  <c r="E23" i="2"/>
  <c r="F23" i="2"/>
  <c r="H23" i="2"/>
  <c r="H31" i="2"/>
  <c r="C13" i="3"/>
  <c r="B20" i="3"/>
  <c r="C20" i="3"/>
  <c r="C26" i="3"/>
  <c r="B19" i="3"/>
  <c r="C19" i="3"/>
  <c r="C25" i="3"/>
  <c r="B18" i="3"/>
  <c r="C18" i="3"/>
  <c r="C24" i="3"/>
  <c r="B17" i="3"/>
  <c r="C17" i="3"/>
  <c r="C23" i="3"/>
  <c r="E23" i="1"/>
  <c r="E8" i="3" s="1"/>
  <c r="I23" i="1"/>
  <c r="E9" i="3" s="1"/>
  <c r="C23" i="1"/>
  <c r="G31" i="2"/>
  <c r="B23" i="1"/>
  <c r="F31" i="2"/>
  <c r="E10" i="3" l="1"/>
  <c r="E24" i="3" s="1"/>
  <c r="E19" i="3"/>
  <c r="E25" i="3"/>
  <c r="E26" i="3"/>
  <c r="E23" i="3"/>
  <c r="E18" i="3"/>
  <c r="E20" i="3"/>
  <c r="E17" i="3"/>
  <c r="E13" i="3" l="1"/>
</calcChain>
</file>

<file path=xl/sharedStrings.xml><?xml version="1.0" encoding="utf-8"?>
<sst xmlns="http://schemas.openxmlformats.org/spreadsheetml/2006/main" count="127" uniqueCount="97">
  <si>
    <t>Forage Demand</t>
  </si>
  <si>
    <t># of bales</t>
  </si>
  <si>
    <t>Tons Available</t>
  </si>
  <si>
    <t>Animal Class</t>
  </si>
  <si>
    <t># of Head</t>
  </si>
  <si>
    <t>Weight, lbs</t>
  </si>
  <si>
    <t>Estimated intake, %BW</t>
  </si>
  <si>
    <t>Daily need, lbs</t>
  </si>
  <si>
    <t>Monthly need, tons</t>
  </si>
  <si>
    <t>Total Need, tons</t>
  </si>
  <si>
    <t>% Waste</t>
  </si>
  <si>
    <t>Bull</t>
  </si>
  <si>
    <t>Bred Heifer</t>
  </si>
  <si>
    <t>Steer Calves</t>
  </si>
  <si>
    <t>Heifer Calves</t>
  </si>
  <si>
    <t>Total</t>
  </si>
  <si>
    <t>Baled Forage</t>
  </si>
  <si>
    <t xml:space="preserve">Bulk Forages </t>
  </si>
  <si>
    <t>1st cutting alfalfa</t>
  </si>
  <si>
    <t xml:space="preserve">2nd cutting alfalfa </t>
  </si>
  <si>
    <t>3rd cutting alfalfa</t>
  </si>
  <si>
    <t>grass/alfalfa hay</t>
  </si>
  <si>
    <t>2 year old hay</t>
  </si>
  <si>
    <t>small square hay</t>
  </si>
  <si>
    <t>corn silage</t>
  </si>
  <si>
    <t>earlage</t>
  </si>
  <si>
    <t>Heifer Calves-Replacements</t>
  </si>
  <si>
    <t>dec</t>
  </si>
  <si>
    <t>nov/dec</t>
  </si>
  <si>
    <t>jan/feb</t>
  </si>
  <si>
    <t>mar/apr</t>
  </si>
  <si>
    <t>apr/may/jun</t>
  </si>
  <si>
    <t>Feeder Steers</t>
  </si>
  <si>
    <t xml:space="preserve">nov </t>
  </si>
  <si>
    <t xml:space="preserve">jan </t>
  </si>
  <si>
    <t>feb</t>
  </si>
  <si>
    <t xml:space="preserve">mar </t>
  </si>
  <si>
    <t>Cow-Winter</t>
  </si>
  <si>
    <t>Months of Forage Feeding</t>
  </si>
  <si>
    <t>nov and sell</t>
  </si>
  <si>
    <t>horses</t>
  </si>
  <si>
    <t>Notes</t>
  </si>
  <si>
    <t>Baled Forage Supply</t>
  </si>
  <si>
    <t>Bulk Forage Supply</t>
  </si>
  <si>
    <t>Forage Supply Onhand</t>
  </si>
  <si>
    <t>Baled Forages</t>
  </si>
  <si>
    <t>Bulk Forages</t>
  </si>
  <si>
    <t>ton</t>
  </si>
  <si>
    <t>Forage Needed</t>
  </si>
  <si>
    <t xml:space="preserve">Forage Needed Including Waste </t>
  </si>
  <si>
    <t>Tons Wasted</t>
  </si>
  <si>
    <t xml:space="preserve">Forage Inventory and Demand </t>
  </si>
  <si>
    <t>Total Forage Needed</t>
  </si>
  <si>
    <t>Available</t>
  </si>
  <si>
    <t>Needed</t>
  </si>
  <si>
    <t>Forage Excess or Deficit, based on waste</t>
  </si>
  <si>
    <t>Value, $/Ton</t>
  </si>
  <si>
    <t>Bale weight, lbs</t>
  </si>
  <si>
    <t>Value</t>
  </si>
  <si>
    <t>Calculator</t>
  </si>
  <si>
    <t>1000 pounds. Through this entry method, the forage needed is 166 tons.</t>
  </si>
  <si>
    <t>Steps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</si>
  <si>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Count and weigh (if possible) all available baled and bulk forages on hand. Keep different cuttings or types of feed separate.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</si>
  <si>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Determine a value for the forages. Value can be production cost, purchase price, or market value. 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</si>
  <si>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Determine the class and weight of livestock. Remember that increased detail improves the accuracy of the output. 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</si>
  <si>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Include all animals utilizing forage resources: horses, 4-H and FFA project animals, other pets.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</si>
  <si>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Evaluate feeding methods, i.e., bunks, hay feeder type, feed on the ground.</t>
    </r>
  </si>
  <si>
    <t>Interpretation</t>
  </si>
  <si>
    <t xml:space="preserve">The RESULTS tab compares the total inventory of baled and bulk forages against the forages required for the livestock inventory.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</si>
  <si>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</si>
  <si>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The Forage Inventory and Demand Calculator is an Excel-based calculator that compares the ton of forages available and the tons of </t>
  </si>
  <si>
    <t>forages needed to feed a livestock operation.</t>
  </si>
  <si>
    <t xml:space="preserve">Forage inventory requires a count of the forage on hand. Two types of forage are identified in the calculator, baled and bulk. </t>
  </si>
  <si>
    <t>ground hay.</t>
  </si>
  <si>
    <t xml:space="preserve">The demand tab provides space to inventory livestock by class to determine forage needs. The more detailed the livestock inventory, </t>
  </si>
  <si>
    <t xml:space="preserve">the more accurate the results. Example: If 120 feeder steers are fed for 5 months, they weigh 600 pounds and are sold at 1000 pounds. </t>
  </si>
  <si>
    <t xml:space="preserve">These steers could be entered as a one-line entry, Steers, 120 head, 850#, 5 months. This entry yields a demand of 176 tons. To be </t>
  </si>
  <si>
    <t xml:space="preserve">more accurate, if the anticipated gain is 3 pounds per day, this could be a 5-line entry based on 100# weight increases 600 pounds to </t>
  </si>
  <si>
    <t xml:space="preserve">Further, the calculator determines the tons of forages required, including waste. As all feeding systems incur some waste, this is essential </t>
  </si>
  <si>
    <t>in determining how much feed is needed for the livestock.</t>
  </si>
  <si>
    <t xml:space="preserve">The results tab also provides an estimated value of the forage excess or deficit, including wasted forages. This number can assist with </t>
  </si>
  <si>
    <t>cash flow planning for future feed purchases or enterprise changes.</t>
  </si>
  <si>
    <t xml:space="preserve">SDSU Extension is an equal opportunity provider and employer in accordance with the nondiscrimination policies of South Dakota State </t>
  </si>
  <si>
    <t>University, the South Dakota Board of Regents and the United States Department of Agriculture.</t>
  </si>
  <si>
    <t xml:space="preserve">Examples of baled forages: 1st cutting alfalfa, grass hay, corn stalk bales, and straw (intended for feed); bulk forages: corn silage and </t>
  </si>
  <si>
    <t xml:space="preserve">Heather Gessner </t>
  </si>
  <si>
    <t>SDSU Extension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</si>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</sst>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b/>
      <sz val="16"/>
      <color rgb="FF0034A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08550"/>
        <bgColor indexed="64"/>
      </patternFill>
    </fill>
    <fill>
      <patternFill patternType="solid">
        <fgColor rgb="FF0034A7"/>
        <bgColor indexed="64"/>
      </patternFill>
    </fill>
  </fills>
  <borders count="6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Protection="1">
      <protection locked="0"/>
    </xf>
    <xf numFmtId="164" fontId="3" fillId="0" borderId="10" xfId="0" applyNumberFormat="1" applyFont="1" applyBorder="1"/>
    <xf numFmtId="0" fontId="3" fillId="0" borderId="18" xfId="0" applyFont="1" applyBorder="1"/>
    <xf numFmtId="0" fontId="3" fillId="0" borderId="19" xfId="0" applyFont="1" applyBorder="1"/>
    <xf numFmtId="164" fontId="3" fillId="0" borderId="19" xfId="0" applyNumberFormat="1" applyFont="1" applyBorder="1"/>
    <xf numFmtId="164" fontId="3" fillId="0" borderId="29" xfId="0" applyNumberFormat="1" applyFont="1" applyBorder="1"/>
    <xf numFmtId="164" fontId="3" fillId="0" borderId="30" xfId="0" applyNumberFormat="1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9" fontId="3" fillId="0" borderId="9" xfId="0" applyNumberFormat="1" applyFont="1" applyBorder="1"/>
    <xf numFmtId="9" fontId="3" fillId="0" borderId="18" xfId="0" applyNumberFormat="1" applyFont="1" applyBorder="1"/>
    <xf numFmtId="0" fontId="3" fillId="0" borderId="38" xfId="0" applyFont="1" applyBorder="1"/>
    <xf numFmtId="0" fontId="3" fillId="0" borderId="39" xfId="0" applyFont="1" applyBorder="1"/>
    <xf numFmtId="164" fontId="3" fillId="0" borderId="40" xfId="0" applyNumberFormat="1" applyFont="1" applyBorder="1"/>
    <xf numFmtId="164" fontId="3" fillId="0" borderId="0" xfId="0" applyNumberFormat="1" applyFont="1"/>
    <xf numFmtId="9" fontId="3" fillId="0" borderId="33" xfId="2" applyFont="1" applyBorder="1"/>
    <xf numFmtId="0" fontId="3" fillId="0" borderId="47" xfId="0" applyFont="1" applyBorder="1"/>
    <xf numFmtId="164" fontId="3" fillId="0" borderId="47" xfId="0" applyNumberFormat="1" applyFont="1" applyBorder="1"/>
    <xf numFmtId="9" fontId="3" fillId="0" borderId="34" xfId="2" applyFont="1" applyBorder="1"/>
    <xf numFmtId="0" fontId="3" fillId="0" borderId="48" xfId="0" applyFont="1" applyBorder="1"/>
    <xf numFmtId="164" fontId="3" fillId="0" borderId="48" xfId="0" applyNumberFormat="1" applyFont="1" applyBorder="1"/>
    <xf numFmtId="44" fontId="3" fillId="2" borderId="11" xfId="1" applyFont="1" applyFill="1" applyBorder="1" applyProtection="1">
      <protection locked="0"/>
    </xf>
    <xf numFmtId="44" fontId="3" fillId="2" borderId="14" xfId="1" applyFont="1" applyFill="1" applyBorder="1" applyProtection="1">
      <protection locked="0"/>
    </xf>
    <xf numFmtId="44" fontId="3" fillId="2" borderId="52" xfId="1" applyFont="1" applyFill="1" applyBorder="1" applyProtection="1">
      <protection locked="0"/>
    </xf>
    <xf numFmtId="0" fontId="3" fillId="2" borderId="35" xfId="0" applyFont="1" applyFill="1" applyBorder="1" applyProtection="1">
      <protection locked="0"/>
    </xf>
    <xf numFmtId="0" fontId="3" fillId="2" borderId="36" xfId="0" applyFont="1" applyFill="1" applyBorder="1" applyProtection="1">
      <protection locked="0"/>
    </xf>
    <xf numFmtId="0" fontId="3" fillId="2" borderId="56" xfId="0" applyFont="1" applyFill="1" applyBorder="1" applyProtection="1">
      <protection locked="0"/>
    </xf>
    <xf numFmtId="1" fontId="3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9" fontId="3" fillId="0" borderId="0" xfId="0" applyNumberFormat="1" applyFont="1"/>
    <xf numFmtId="1" fontId="5" fillId="0" borderId="0" xfId="0" applyNumberFormat="1" applyFont="1"/>
    <xf numFmtId="0" fontId="11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1" fontId="6" fillId="0" borderId="0" xfId="0" applyNumberFormat="1" applyFont="1"/>
    <xf numFmtId="44" fontId="12" fillId="2" borderId="52" xfId="1" applyFont="1" applyFill="1" applyBorder="1" applyProtection="1">
      <protection locked="0"/>
    </xf>
    <xf numFmtId="44" fontId="12" fillId="2" borderId="11" xfId="1" applyFont="1" applyFill="1" applyBorder="1" applyProtection="1">
      <protection locked="0"/>
    </xf>
    <xf numFmtId="44" fontId="12" fillId="2" borderId="14" xfId="1" applyFont="1" applyFill="1" applyBorder="1" applyProtection="1">
      <protection locked="0"/>
    </xf>
    <xf numFmtId="0" fontId="3" fillId="2" borderId="28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0" fontId="3" fillId="2" borderId="49" xfId="0" applyFont="1" applyFill="1" applyBorder="1" applyProtection="1">
      <protection locked="0"/>
    </xf>
    <xf numFmtId="0" fontId="9" fillId="0" borderId="0" xfId="0" applyFont="1"/>
    <xf numFmtId="0" fontId="0" fillId="2" borderId="11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3" fillId="0" borderId="57" xfId="0" applyFont="1" applyBorder="1"/>
    <xf numFmtId="44" fontId="3" fillId="0" borderId="8" xfId="0" applyNumberFormat="1" applyFont="1" applyBorder="1"/>
    <xf numFmtId="44" fontId="3" fillId="0" borderId="11" xfId="0" applyNumberFormat="1" applyFont="1" applyBorder="1"/>
    <xf numFmtId="44" fontId="3" fillId="0" borderId="20" xfId="0" applyNumberFormat="1" applyFont="1" applyBorder="1"/>
    <xf numFmtId="44" fontId="3" fillId="0" borderId="20" xfId="1" applyFont="1" applyBorder="1"/>
    <xf numFmtId="44" fontId="3" fillId="0" borderId="23" xfId="1" applyFont="1" applyBorder="1"/>
    <xf numFmtId="44" fontId="3" fillId="0" borderId="61" xfId="1" applyFont="1" applyBorder="1"/>
    <xf numFmtId="44" fontId="3" fillId="0" borderId="11" xfId="1" applyFont="1" applyBorder="1"/>
    <xf numFmtId="0" fontId="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left" vertical="center" indent="6"/>
    </xf>
    <xf numFmtId="0" fontId="16" fillId="0" borderId="0" xfId="0" applyFont="1" applyAlignment="1">
      <alignment vertical="center"/>
    </xf>
    <xf numFmtId="0" fontId="19" fillId="0" borderId="0" xfId="3" applyFont="1"/>
    <xf numFmtId="0" fontId="0" fillId="0" borderId="0" xfId="0" applyAlignment="1">
      <alignment horizontal="centerContinuous" vertical="center"/>
    </xf>
    <xf numFmtId="164" fontId="11" fillId="3" borderId="35" xfId="0" applyNumberFormat="1" applyFont="1" applyFill="1" applyBorder="1"/>
    <xf numFmtId="164" fontId="11" fillId="3" borderId="36" xfId="0" applyNumberFormat="1" applyFont="1" applyFill="1" applyBorder="1"/>
    <xf numFmtId="164" fontId="11" fillId="3" borderId="56" xfId="0" applyNumberFormat="1" applyFont="1" applyFill="1" applyBorder="1"/>
    <xf numFmtId="1" fontId="13" fillId="3" borderId="10" xfId="0" applyNumberFormat="1" applyFont="1" applyFill="1" applyBorder="1"/>
    <xf numFmtId="1" fontId="13" fillId="3" borderId="25" xfId="0" applyNumberFormat="1" applyFont="1" applyFill="1" applyBorder="1"/>
    <xf numFmtId="0" fontId="10" fillId="4" borderId="1" xfId="0" applyFont="1" applyFill="1" applyBorder="1" applyAlignment="1">
      <alignment horizontal="centerContinuous" vertical="center"/>
    </xf>
    <xf numFmtId="0" fontId="11" fillId="4" borderId="2" xfId="0" applyFont="1" applyFill="1" applyBorder="1" applyAlignment="1">
      <alignment horizontal="centerContinuous" vertical="center"/>
    </xf>
    <xf numFmtId="0" fontId="10" fillId="4" borderId="50" xfId="0" applyFont="1" applyFill="1" applyBorder="1" applyAlignment="1">
      <alignment horizontal="centerContinuous" vertical="center"/>
    </xf>
    <xf numFmtId="0" fontId="10" fillId="4" borderId="53" xfId="0" applyFont="1" applyFill="1" applyBorder="1" applyAlignment="1">
      <alignment wrapText="1"/>
    </xf>
    <xf numFmtId="0" fontId="10" fillId="4" borderId="54" xfId="0" applyFont="1" applyFill="1" applyBorder="1" applyAlignment="1">
      <alignment wrapText="1"/>
    </xf>
    <xf numFmtId="0" fontId="10" fillId="4" borderId="31" xfId="0" applyFont="1" applyFill="1" applyBorder="1" applyAlignment="1">
      <alignment wrapText="1"/>
    </xf>
    <xf numFmtId="0" fontId="10" fillId="4" borderId="51" xfId="0" applyFont="1" applyFill="1" applyBorder="1" applyAlignment="1">
      <alignment wrapText="1"/>
    </xf>
    <xf numFmtId="0" fontId="10" fillId="4" borderId="3" xfId="0" applyFont="1" applyFill="1" applyBorder="1"/>
    <xf numFmtId="0" fontId="10" fillId="4" borderId="55" xfId="0" applyFont="1" applyFill="1" applyBorder="1"/>
    <xf numFmtId="164" fontId="10" fillId="4" borderId="55" xfId="0" applyNumberFormat="1" applyFont="1" applyFill="1" applyBorder="1"/>
    <xf numFmtId="44" fontId="11" fillId="4" borderId="23" xfId="1" applyFont="1" applyFill="1" applyBorder="1" applyProtection="1"/>
    <xf numFmtId="0" fontId="10" fillId="4" borderId="5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164" fontId="10" fillId="4" borderId="4" xfId="0" applyNumberFormat="1" applyFont="1" applyFill="1" applyBorder="1"/>
    <xf numFmtId="0" fontId="10" fillId="4" borderId="15" xfId="0" applyFont="1" applyFill="1" applyBorder="1" applyAlignment="1">
      <alignment horizontal="centerContinuous" vertical="center"/>
    </xf>
    <xf numFmtId="0" fontId="10" fillId="4" borderId="16" xfId="0" applyFont="1" applyFill="1" applyBorder="1" applyAlignment="1">
      <alignment horizontal="centerContinuous" vertical="center"/>
    </xf>
    <xf numFmtId="0" fontId="10" fillId="4" borderId="17" xfId="0" applyFont="1" applyFill="1" applyBorder="1" applyAlignment="1">
      <alignment horizontal="centerContinuous" vertical="center"/>
    </xf>
    <xf numFmtId="0" fontId="10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1" fontId="10" fillId="4" borderId="10" xfId="0" applyNumberFormat="1" applyFont="1" applyFill="1" applyBorder="1" applyAlignment="1">
      <alignment wrapText="1"/>
    </xf>
    <xf numFmtId="1" fontId="10" fillId="4" borderId="11" xfId="0" applyNumberFormat="1" applyFont="1" applyFill="1" applyBorder="1" applyAlignment="1">
      <alignment wrapText="1"/>
    </xf>
    <xf numFmtId="0" fontId="10" fillId="4" borderId="21" xfId="0" applyFont="1" applyFill="1" applyBorder="1"/>
    <xf numFmtId="0" fontId="11" fillId="4" borderId="22" xfId="0" applyFont="1" applyFill="1" applyBorder="1"/>
    <xf numFmtId="1" fontId="10" fillId="4" borderId="22" xfId="0" applyNumberFormat="1" applyFont="1" applyFill="1" applyBorder="1"/>
    <xf numFmtId="1" fontId="11" fillId="4" borderId="22" xfId="0" applyNumberFormat="1" applyFont="1" applyFill="1" applyBorder="1"/>
    <xf numFmtId="0" fontId="10" fillId="4" borderId="22" xfId="0" applyFont="1" applyFill="1" applyBorder="1"/>
    <xf numFmtId="0" fontId="2" fillId="4" borderId="23" xfId="0" applyFont="1" applyFill="1" applyBorder="1"/>
    <xf numFmtId="0" fontId="11" fillId="4" borderId="1" xfId="0" applyFont="1" applyFill="1" applyBorder="1"/>
    <xf numFmtId="0" fontId="11" fillId="4" borderId="31" xfId="0" applyFont="1" applyFill="1" applyBorder="1"/>
    <xf numFmtId="0" fontId="11" fillId="4" borderId="27" xfId="0" applyFont="1" applyFill="1" applyBorder="1"/>
    <xf numFmtId="0" fontId="11" fillId="4" borderId="2" xfId="0" applyFont="1" applyFill="1" applyBorder="1"/>
    <xf numFmtId="0" fontId="13" fillId="4" borderId="51" xfId="0" applyFont="1" applyFill="1" applyBorder="1"/>
    <xf numFmtId="0" fontId="11" fillId="4" borderId="6" xfId="0" applyFont="1" applyFill="1" applyBorder="1"/>
    <xf numFmtId="0" fontId="11" fillId="4" borderId="7" xfId="0" applyFont="1" applyFill="1" applyBorder="1"/>
    <xf numFmtId="164" fontId="11" fillId="4" borderId="28" xfId="0" applyNumberFormat="1" applyFont="1" applyFill="1" applyBorder="1"/>
    <xf numFmtId="0" fontId="11" fillId="4" borderId="46" xfId="0" applyFont="1" applyFill="1" applyBorder="1"/>
    <xf numFmtId="0" fontId="13" fillId="4" borderId="8" xfId="0" applyFont="1" applyFill="1" applyBorder="1"/>
    <xf numFmtId="0" fontId="11" fillId="4" borderId="43" xfId="0" applyFont="1" applyFill="1" applyBorder="1"/>
    <xf numFmtId="0" fontId="11" fillId="4" borderId="44" xfId="0" applyFont="1" applyFill="1" applyBorder="1"/>
    <xf numFmtId="0" fontId="11" fillId="4" borderId="45" xfId="0" applyFont="1" applyFill="1" applyBorder="1"/>
    <xf numFmtId="0" fontId="11" fillId="4" borderId="58" xfId="0" applyFont="1" applyFill="1" applyBorder="1"/>
    <xf numFmtId="0" fontId="13" fillId="4" borderId="59" xfId="0" applyFont="1" applyFill="1" applyBorder="1"/>
    <xf numFmtId="0" fontId="11" fillId="4" borderId="41" xfId="0" applyFont="1" applyFill="1" applyBorder="1"/>
    <xf numFmtId="0" fontId="11" fillId="4" borderId="42" xfId="0" applyFont="1" applyFill="1" applyBorder="1"/>
    <xf numFmtId="0" fontId="11" fillId="4" borderId="40" xfId="0" applyFont="1" applyFill="1" applyBorder="1"/>
    <xf numFmtId="0" fontId="11" fillId="4" borderId="57" xfId="0" applyFont="1" applyFill="1" applyBorder="1"/>
    <xf numFmtId="0" fontId="13" fillId="4" borderId="60" xfId="0" applyFont="1" applyFill="1" applyBorder="1"/>
    <xf numFmtId="0" fontId="11" fillId="4" borderId="32" xfId="0" applyFont="1" applyFill="1" applyBorder="1"/>
    <xf numFmtId="0" fontId="11" fillId="4" borderId="35" xfId="0" applyFont="1" applyFill="1" applyBorder="1"/>
    <xf numFmtId="0" fontId="20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21" fillId="0" borderId="0" xfId="0" applyFont="1"/>
    <xf numFmtId="0" fontId="15" fillId="0" borderId="0" xfId="0" applyFont="1" applyAlignment="1">
      <alignment horizontal="left"/>
    </xf>
    <xf numFmtId="0" fontId="19" fillId="0" borderId="0" xfId="3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4A7"/>
      <color rgb="FF008550"/>
      <color rgb="FF003087"/>
      <color rgb="FFFFFFFF"/>
      <color rgb="FF009A44"/>
      <color rgb="FFFF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330072</xdr:colOff>
      <xdr:row>0</xdr:row>
      <xdr:rowOff>139700</xdr:rowOff>
    </xdr:from>
    <xdr:to>
      <xdr:col>13</xdr:col>
      <xdr:colOff>553443</xdr:colOff>
      <xdr:row>6</xdr:row>
      <xdr:rowOff>165100</xdr:rowOff>
    </xdr:to>
    <xdr:pic>
      <xdr:nvPicPr>
        <xdr:cNvPr id="2" name="Picture 1" descr="South Dakota State University Exten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1072" y="139700"/>
          <a:ext cx="2242671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896471</xdr:colOff>
      <xdr:row>5</xdr:row>
      <xdr:rowOff>38100</xdr:rowOff>
    </xdr:to>
    <xdr:pic>
      <xdr:nvPicPr>
        <xdr:cNvPr id="5" name="Picture 4" descr="South Dakota State University Extension logo">
          <a:extLst>
            <a:ext uri="{FF2B5EF4-FFF2-40B4-BE49-F238E27FC236}">
              <a16:creationId xmlns:a16="http://schemas.microsoft.com/office/drawing/2014/main" id="{B7977B64-7AF5-9D43-9580-CCCC67DD2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00600" y="0"/>
          <a:ext cx="2242671" cy="1447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896471</xdr:colOff>
      <xdr:row>5</xdr:row>
      <xdr:rowOff>38100</xdr:rowOff>
    </xdr:to>
    <xdr:pic>
      <xdr:nvPicPr>
        <xdr:cNvPr id="6" name="Picture 5" descr="South Dakota State University Extension logo">
          <a:extLst>
            <a:ext uri="{FF2B5EF4-FFF2-40B4-BE49-F238E27FC236}">
              <a16:creationId xmlns:a16="http://schemas.microsoft.com/office/drawing/2014/main" id="{E9CAF59D-24C4-1844-999F-CA53C0A55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88500" y="0"/>
          <a:ext cx="2242671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673100</xdr:colOff>
      <xdr:row>0</xdr:row>
      <xdr:rowOff>12700</xdr:rowOff>
    </xdr:from>
    <xdr:to>
      <xdr:col>8</xdr:col>
      <xdr:colOff>2064871</xdr:colOff>
      <xdr:row>5</xdr:row>
      <xdr:rowOff>127000</xdr:rowOff>
    </xdr:to>
    <xdr:pic>
      <xdr:nvPicPr>
        <xdr:cNvPr id="4" name="Picture 3" descr="South Dakota State University Extension logo">
          <a:extLst>
            <a:ext uri="{FF2B5EF4-FFF2-40B4-BE49-F238E27FC236}">
              <a16:creationId xmlns:a16="http://schemas.microsoft.com/office/drawing/2014/main" id="{FEA49365-5FFD-8D46-9D9D-86EA883E7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05600" y="12700"/>
          <a:ext cx="2242671" cy="144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0</xdr:rowOff>
    </xdr:from>
    <xdr:to>
      <xdr:col>4</xdr:col>
      <xdr:colOff>942191</xdr:colOff>
      <xdr:row>5</xdr:row>
      <xdr:rowOff>88900</xdr:rowOff>
    </xdr:to>
    <xdr:pic>
      <xdr:nvPicPr>
        <xdr:cNvPr id="3" name="Picture 2" descr="South Dakota State University Extension logo">
          <a:extLst>
            <a:ext uri="{FF2B5EF4-FFF2-40B4-BE49-F238E27FC236}">
              <a16:creationId xmlns:a16="http://schemas.microsoft.com/office/drawing/2014/main" id="{586EF56A-B0BB-4B41-86E7-4AABB3C54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1800" y="0"/>
          <a:ext cx="2242671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2</xdr:row>
      <xdr:rowOff>127000</xdr:rowOff>
    </xdr:from>
    <xdr:to>
      <xdr:col>5</xdr:col>
      <xdr:colOff>241300</xdr:colOff>
      <xdr:row>5</xdr:row>
      <xdr:rowOff>38100</xdr:rowOff>
    </xdr:to>
    <xdr:pic>
      <xdr:nvPicPr>
        <xdr:cNvPr id="2" name="Picture 1" descr="SDSU Extension Logo">
          <a:extLst>
            <a:ext uri="{FF2B5EF4-FFF2-40B4-BE49-F238E27FC236}">
              <a16:creationId xmlns:a16="http://schemas.microsoft.com/office/drawing/2014/main" id="{EC897FEA-D759-E746-8E98-0F5A35AC7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5080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6</xdr:row>
      <xdr:rowOff>0</xdr:rowOff>
    </xdr:from>
    <xdr:to>
      <xdr:col>5</xdr:col>
      <xdr:colOff>127000</xdr:colOff>
      <xdr:row>20</xdr:row>
      <xdr:rowOff>165100</xdr:rowOff>
    </xdr:to>
    <xdr:pic>
      <xdr:nvPicPr>
        <xdr:cNvPr id="3" name="Picture 2" descr="Heather Gessner professional photo">
          <a:extLst>
            <a:ext uri="{FF2B5EF4-FFF2-40B4-BE49-F238E27FC236}">
              <a16:creationId xmlns:a16="http://schemas.microsoft.com/office/drawing/2014/main" id="{CB22D96F-3C12-514D-AEE4-C520C9401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447800"/>
          <a:ext cx="22860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58"/>
  <sheetViews>
    <sheetView tabSelected="1" workbookViewId="0">
      <selection activeCell="A45" sqref="A45"/>
    </sheetView>
  </sheetViews>
  <sheetFormatPr baseColWidth="10" defaultColWidth="8.6640625" defaultRowHeight="14" x14ac:dyDescent="0.15"/>
  <cols>
    <col min="1" max="16384" width="8.6640625" style="1"/>
  </cols>
  <sheetData>
    <row r="1" spans="1:10" s="2" customFormat="1" ht="20" x14ac:dyDescent="0.2"/>
    <row r="4" spans="1:10" ht="25" x14ac:dyDescent="0.15">
      <c r="A4" s="71" t="s">
        <v>51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25" x14ac:dyDescent="0.15">
      <c r="A5" s="71" t="s">
        <v>59</v>
      </c>
      <c r="B5" s="70"/>
      <c r="C5" s="70"/>
      <c r="D5" s="70"/>
      <c r="E5" s="70"/>
      <c r="F5" s="70"/>
      <c r="G5" s="70"/>
      <c r="H5" s="70"/>
      <c r="I5" s="70"/>
      <c r="J5" s="70"/>
    </row>
    <row r="8" spans="1:10" s="72" customFormat="1" ht="16" x14ac:dyDescent="0.2"/>
    <row r="9" spans="1:10" s="72" customFormat="1" ht="16" x14ac:dyDescent="0.2"/>
    <row r="10" spans="1:10" s="72" customFormat="1" ht="16" x14ac:dyDescent="0.2">
      <c r="A10" s="73" t="s">
        <v>70</v>
      </c>
    </row>
    <row r="11" spans="1:10" s="72" customFormat="1" ht="16" x14ac:dyDescent="0.2">
      <c r="A11" s="72" t="s">
        <v>71</v>
      </c>
    </row>
    <row r="12" spans="1:10" s="72" customFormat="1" ht="16" x14ac:dyDescent="0.2"/>
    <row r="13" spans="1:10" s="72" customFormat="1" ht="16" x14ac:dyDescent="0.2">
      <c r="A13" s="72" t="s">
        <v>72</v>
      </c>
    </row>
    <row r="14" spans="1:10" s="72" customFormat="1" ht="16" x14ac:dyDescent="0.2">
      <c r="A14" s="72" t="s">
        <v>84</v>
      </c>
    </row>
    <row r="15" spans="1:10" s="72" customFormat="1" ht="16" x14ac:dyDescent="0.2">
      <c r="A15" s="72" t="s">
        <v>73</v>
      </c>
    </row>
    <row r="16" spans="1:10" s="72" customFormat="1" ht="16" x14ac:dyDescent="0.2"/>
    <row r="17" spans="1:1" s="72" customFormat="1" ht="16" x14ac:dyDescent="0.2">
      <c r="A17" s="72" t="s">
        <v>74</v>
      </c>
    </row>
    <row r="18" spans="1:1" s="72" customFormat="1" ht="16" x14ac:dyDescent="0.2">
      <c r="A18" s="72" t="s">
        <v>75</v>
      </c>
    </row>
    <row r="19" spans="1:1" s="72" customFormat="1" ht="16" x14ac:dyDescent="0.2">
      <c r="A19" s="72" t="s">
        <v>76</v>
      </c>
    </row>
    <row r="20" spans="1:1" s="72" customFormat="1" ht="16" x14ac:dyDescent="0.2">
      <c r="A20" s="72" t="s">
        <v>77</v>
      </c>
    </row>
    <row r="21" spans="1:1" s="72" customFormat="1" ht="16" x14ac:dyDescent="0.2">
      <c r="A21" s="72" t="s">
        <v>60</v>
      </c>
    </row>
    <row r="22" spans="1:1" s="72" customFormat="1" ht="16" x14ac:dyDescent="0.2"/>
    <row r="23" spans="1:1" s="72" customFormat="1" ht="16" x14ac:dyDescent="0.2">
      <c r="A23" s="74" t="s">
        <v>61</v>
      </c>
    </row>
    <row r="24" spans="1:1" s="72" customFormat="1" ht="16" x14ac:dyDescent="0.2">
      <c r="A24" s="75" t="s">
        <v>62</v>
      </c>
    </row>
    <row r="25" spans="1:1" s="72" customFormat="1" ht="16" x14ac:dyDescent="0.2">
      <c r="A25" s="75" t="s">
        <v>63</v>
      </c>
    </row>
    <row r="26" spans="1:1" s="72" customFormat="1" ht="16" x14ac:dyDescent="0.2">
      <c r="A26" s="75" t="s">
        <v>64</v>
      </c>
    </row>
    <row r="27" spans="1:1" s="72" customFormat="1" ht="16" x14ac:dyDescent="0.2">
      <c r="A27" s="75" t="s">
        <v>65</v>
      </c>
    </row>
    <row r="28" spans="1:1" s="72" customFormat="1" ht="16" x14ac:dyDescent="0.2">
      <c r="A28" s="75" t="s">
        <v>66</v>
      </c>
    </row>
    <row r="29" spans="1:1" s="72" customFormat="1" ht="16" x14ac:dyDescent="0.2"/>
    <row r="30" spans="1:1" s="72" customFormat="1" ht="16" x14ac:dyDescent="0.2">
      <c r="A30" s="76" t="s">
        <v>67</v>
      </c>
    </row>
    <row r="31" spans="1:1" s="72" customFormat="1" ht="16" x14ac:dyDescent="0.2">
      <c r="A31" s="72" t="s">
        <v>68</v>
      </c>
    </row>
    <row r="32" spans="1:1" s="72" customFormat="1" ht="16" x14ac:dyDescent="0.2"/>
    <row r="33" spans="1:1" s="72" customFormat="1" ht="16" x14ac:dyDescent="0.2">
      <c r="A33" s="72" t="s">
        <v>78</v>
      </c>
    </row>
    <row r="34" spans="1:1" s="72" customFormat="1" ht="16" x14ac:dyDescent="0.2">
      <c r="A34" s="72" t="s">
        <v>79</v>
      </c>
    </row>
    <row r="35" spans="1:1" s="72" customFormat="1" ht="16" x14ac:dyDescent="0.2"/>
    <row r="36" spans="1:1" s="72" customFormat="1" ht="16" x14ac:dyDescent="0.2">
      <c r="A36" s="72" t="s">
        <v>80</v>
      </c>
    </row>
    <row r="37" spans="1:1" s="72" customFormat="1" ht="16" x14ac:dyDescent="0.2">
      <c r="A37" s="72" t="s">
        <v>81</v>
      </c>
    </row>
    <row r="38" spans="1:1" s="72" customFormat="1" ht="16" x14ac:dyDescent="0.2"/>
    <row r="39" spans="1:1" s="72" customFormat="1" ht="16" x14ac:dyDescent="0.2">
      <c r="A39" s="72" t="s">
        <v>82</v>
      </c>
    </row>
    <row r="40" spans="1:1" s="72" customFormat="1" ht="16" x14ac:dyDescent="0.2">
      <c r="A40" s="72" t="s">
        <v>83</v>
      </c>
    </row>
    <row r="41" spans="1:1" s="72" customFormat="1" ht="16" x14ac:dyDescent="0.2"/>
    <row r="42" spans="1:1" s="72" customFormat="1" ht="16" x14ac:dyDescent="0.2">
      <c r="A42" s="77" t="s">
        <v>69</v>
      </c>
    </row>
    <row r="43" spans="1:1" s="72" customFormat="1" ht="16" x14ac:dyDescent="0.2"/>
    <row r="44" spans="1:1" s="72" customFormat="1" ht="16" x14ac:dyDescent="0.2"/>
    <row r="45" spans="1:1" s="72" customFormat="1" ht="16" x14ac:dyDescent="0.2"/>
    <row r="46" spans="1:1" s="72" customFormat="1" ht="16" x14ac:dyDescent="0.2"/>
    <row r="47" spans="1:1" s="72" customFormat="1" ht="16" x14ac:dyDescent="0.2"/>
    <row r="48" spans="1:1" s="72" customFormat="1" ht="16" x14ac:dyDescent="0.2"/>
    <row r="49" s="72" customFormat="1" ht="16" x14ac:dyDescent="0.2"/>
    <row r="50" s="72" customFormat="1" ht="16" x14ac:dyDescent="0.2"/>
    <row r="51" s="72" customFormat="1" ht="16" x14ac:dyDescent="0.2"/>
    <row r="52" s="72" customFormat="1" ht="16" x14ac:dyDescent="0.2"/>
    <row r="53" s="72" customFormat="1" ht="16" x14ac:dyDescent="0.2"/>
    <row r="54" s="72" customFormat="1" ht="16" x14ac:dyDescent="0.2"/>
    <row r="55" s="72" customFormat="1" ht="16" x14ac:dyDescent="0.2"/>
    <row r="56" s="72" customFormat="1" ht="16" x14ac:dyDescent="0.2"/>
    <row r="57" s="72" customFormat="1" ht="16" x14ac:dyDescent="0.2"/>
    <row r="58" s="72" customFormat="1" ht="16" x14ac:dyDescent="0.2"/>
  </sheetData>
  <sheetProtection algorithmName="SHA-512" hashValue="iGidS6xTtukeg3YahwI+OTKrKPI6ZCVf4zPbJbwJajcSMb+OqfUpgIvo2dBnyAZNp2o0Lv8+/I8Y74r4KOLUaw==" saltValue="HN6eg8LiNIugjCkXoqEMRA==" spinCount="100000" sheet="1" objects="1" scenarios="1"/>
  <hyperlinks>
    <hyperlink ref="A42" r:id="rId1" tooltip="link to SDSU Extension website" xr:uid="{00000000-0004-0000-0000-000000000000}"/>
  </hyperlinks>
  <pageMargins left="0.7" right="0.7" top="0.75" bottom="0.75" header="0.3" footer="0.3"/>
  <pageSetup scale="65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1:O25"/>
  <sheetViews>
    <sheetView workbookViewId="0">
      <selection activeCell="I12" sqref="I12"/>
    </sheetView>
  </sheetViews>
  <sheetFormatPr baseColWidth="10" defaultColWidth="8.6640625" defaultRowHeight="21" customHeight="1" x14ac:dyDescent="0.15"/>
  <cols>
    <col min="1" max="1" width="27.6640625" style="1" customWidth="1"/>
    <col min="2" max="4" width="17.6640625" style="1" customWidth="1"/>
    <col min="5" max="5" width="14.83203125" style="1" customWidth="1"/>
    <col min="6" max="6" width="4.33203125" style="1" customWidth="1"/>
    <col min="7" max="7" width="27.6640625" style="1" customWidth="1"/>
    <col min="8" max="8" width="17.6640625" style="1" customWidth="1"/>
    <col min="9" max="9" width="14.83203125" style="41" customWidth="1"/>
    <col min="10" max="10" width="9.6640625" style="41" customWidth="1"/>
    <col min="11" max="11" width="10.6640625" style="1" customWidth="1"/>
    <col min="12" max="12" width="10.5" style="41" customWidth="1"/>
    <col min="13" max="13" width="8.6640625" style="1"/>
    <col min="14" max="14" width="9.1640625" style="1" bestFit="1" customWidth="1"/>
    <col min="15" max="15" width="23.33203125" style="1" customWidth="1"/>
    <col min="16" max="16384" width="8.6640625" style="1"/>
  </cols>
  <sheetData>
    <row r="1" spans="1:15" ht="21" customHeight="1" x14ac:dyDescent="0.2">
      <c r="A1" s="2"/>
    </row>
    <row r="3" spans="1:15" ht="21" customHeight="1" x14ac:dyDescent="0.15">
      <c r="A3" s="71" t="s">
        <v>51</v>
      </c>
      <c r="B3" s="70"/>
      <c r="C3" s="70"/>
    </row>
    <row r="4" spans="1:15" ht="21" customHeight="1" x14ac:dyDescent="0.15">
      <c r="A4" s="70"/>
      <c r="B4" s="70"/>
      <c r="C4" s="70"/>
    </row>
    <row r="5" spans="1:15" ht="27" customHeight="1" x14ac:dyDescent="0.15"/>
    <row r="6" spans="1:15" ht="21" customHeight="1" thickBot="1" x14ac:dyDescent="0.2"/>
    <row r="7" spans="1:15" s="44" customFormat="1" ht="21" customHeight="1" thickTop="1" thickBot="1" x14ac:dyDescent="0.2">
      <c r="A7" s="84" t="s">
        <v>42</v>
      </c>
      <c r="B7" s="85"/>
      <c r="C7" s="85"/>
      <c r="D7" s="85"/>
      <c r="E7" s="86"/>
      <c r="F7" s="42"/>
      <c r="G7" s="95" t="s">
        <v>43</v>
      </c>
      <c r="H7" s="96"/>
      <c r="I7" s="96"/>
      <c r="J7" s="43"/>
      <c r="K7" s="43"/>
      <c r="L7" s="43"/>
      <c r="O7" s="1"/>
    </row>
    <row r="8" spans="1:15" s="46" customFormat="1" ht="21" customHeight="1" thickTop="1" thickBot="1" x14ac:dyDescent="0.2">
      <c r="A8" s="87" t="s">
        <v>16</v>
      </c>
      <c r="B8" s="88" t="s">
        <v>1</v>
      </c>
      <c r="C8" s="89" t="s">
        <v>57</v>
      </c>
      <c r="D8" s="89" t="s">
        <v>2</v>
      </c>
      <c r="E8" s="90" t="s">
        <v>56</v>
      </c>
      <c r="F8" s="45"/>
      <c r="G8" s="87" t="s">
        <v>17</v>
      </c>
      <c r="H8" s="88" t="s">
        <v>2</v>
      </c>
      <c r="I8" s="90" t="s">
        <v>56</v>
      </c>
    </row>
    <row r="9" spans="1:15" ht="21" customHeight="1" thickTop="1" x14ac:dyDescent="0.15">
      <c r="A9" s="4" t="s">
        <v>18</v>
      </c>
      <c r="B9" s="5">
        <v>150</v>
      </c>
      <c r="C9" s="38">
        <v>1500</v>
      </c>
      <c r="D9" s="79">
        <f>(B9*C9)/2000</f>
        <v>112.5</v>
      </c>
      <c r="E9" s="53">
        <v>150</v>
      </c>
      <c r="G9" s="4" t="s">
        <v>24</v>
      </c>
      <c r="H9" s="56">
        <v>221</v>
      </c>
      <c r="I9" s="37">
        <v>55</v>
      </c>
      <c r="J9" s="1"/>
      <c r="L9" s="1"/>
      <c r="N9" s="47"/>
      <c r="O9" s="48"/>
    </row>
    <row r="10" spans="1:15" ht="21" customHeight="1" x14ac:dyDescent="0.15">
      <c r="A10" s="6" t="s">
        <v>19</v>
      </c>
      <c r="B10" s="7">
        <v>85</v>
      </c>
      <c r="C10" s="39">
        <v>1500</v>
      </c>
      <c r="D10" s="80">
        <f t="shared" ref="D10:D22" si="0">(B10*C10)/2000</f>
        <v>63.75</v>
      </c>
      <c r="E10" s="54">
        <v>150</v>
      </c>
      <c r="G10" s="6" t="s">
        <v>25</v>
      </c>
      <c r="H10" s="57">
        <v>54</v>
      </c>
      <c r="I10" s="35">
        <v>65</v>
      </c>
      <c r="J10" s="1"/>
      <c r="L10" s="1"/>
      <c r="N10" s="47"/>
      <c r="O10" s="48"/>
    </row>
    <row r="11" spans="1:15" ht="21" customHeight="1" x14ac:dyDescent="0.15">
      <c r="A11" s="6" t="s">
        <v>20</v>
      </c>
      <c r="B11" s="7">
        <v>42</v>
      </c>
      <c r="C11" s="39">
        <v>1500</v>
      </c>
      <c r="D11" s="80">
        <f t="shared" si="0"/>
        <v>31.5</v>
      </c>
      <c r="E11" s="54">
        <v>150</v>
      </c>
      <c r="G11" s="6"/>
      <c r="H11" s="57"/>
      <c r="I11" s="35"/>
      <c r="J11" s="1"/>
      <c r="L11" s="1"/>
      <c r="N11" s="47"/>
      <c r="O11" s="48"/>
    </row>
    <row r="12" spans="1:15" ht="21" customHeight="1" x14ac:dyDescent="0.15">
      <c r="A12" s="6" t="s">
        <v>21</v>
      </c>
      <c r="B12" s="7">
        <v>220</v>
      </c>
      <c r="C12" s="39">
        <v>1200</v>
      </c>
      <c r="D12" s="80">
        <f t="shared" si="0"/>
        <v>132</v>
      </c>
      <c r="E12" s="54">
        <v>120</v>
      </c>
      <c r="G12" s="6"/>
      <c r="H12" s="57"/>
      <c r="I12" s="35"/>
      <c r="J12" s="1"/>
      <c r="L12" s="1"/>
      <c r="N12" s="47"/>
      <c r="O12" s="48"/>
    </row>
    <row r="13" spans="1:15" ht="21" customHeight="1" x14ac:dyDescent="0.15">
      <c r="A13" s="6" t="s">
        <v>22</v>
      </c>
      <c r="B13" s="7">
        <v>43</v>
      </c>
      <c r="C13" s="39">
        <v>1100</v>
      </c>
      <c r="D13" s="80">
        <f t="shared" si="0"/>
        <v>23.65</v>
      </c>
      <c r="E13" s="54">
        <v>80</v>
      </c>
      <c r="G13" s="6"/>
      <c r="H13" s="57"/>
      <c r="I13" s="35"/>
      <c r="J13" s="1"/>
      <c r="L13" s="1"/>
    </row>
    <row r="14" spans="1:15" ht="21" customHeight="1" x14ac:dyDescent="0.15">
      <c r="A14" s="6" t="s">
        <v>23</v>
      </c>
      <c r="B14" s="7">
        <v>454</v>
      </c>
      <c r="C14" s="39">
        <v>45</v>
      </c>
      <c r="D14" s="80">
        <f t="shared" si="0"/>
        <v>10.215</v>
      </c>
      <c r="E14" s="54">
        <v>130</v>
      </c>
      <c r="G14" s="6"/>
      <c r="H14" s="57"/>
      <c r="I14" s="35"/>
      <c r="J14" s="1"/>
      <c r="L14" s="1"/>
    </row>
    <row r="15" spans="1:15" ht="21" customHeight="1" x14ac:dyDescent="0.15">
      <c r="A15" s="6"/>
      <c r="B15" s="7"/>
      <c r="C15" s="39"/>
      <c r="D15" s="80">
        <f t="shared" si="0"/>
        <v>0</v>
      </c>
      <c r="E15" s="54"/>
      <c r="G15" s="6"/>
      <c r="H15" s="57"/>
      <c r="I15" s="35"/>
      <c r="J15" s="1"/>
      <c r="L15" s="1"/>
    </row>
    <row r="16" spans="1:15" ht="21" customHeight="1" x14ac:dyDescent="0.15">
      <c r="A16" s="6"/>
      <c r="B16" s="7"/>
      <c r="C16" s="39"/>
      <c r="D16" s="80">
        <f t="shared" si="0"/>
        <v>0</v>
      </c>
      <c r="E16" s="54"/>
      <c r="G16" s="6"/>
      <c r="H16" s="57"/>
      <c r="I16" s="35"/>
      <c r="J16" s="1"/>
      <c r="L16" s="1"/>
    </row>
    <row r="17" spans="1:12" ht="21" customHeight="1" x14ac:dyDescent="0.15">
      <c r="A17" s="6"/>
      <c r="B17" s="7"/>
      <c r="C17" s="39"/>
      <c r="D17" s="80">
        <f t="shared" si="0"/>
        <v>0</v>
      </c>
      <c r="E17" s="54"/>
      <c r="G17" s="6"/>
      <c r="H17" s="57"/>
      <c r="I17" s="35"/>
      <c r="J17" s="1"/>
      <c r="L17" s="1"/>
    </row>
    <row r="18" spans="1:12" ht="21" customHeight="1" x14ac:dyDescent="0.15">
      <c r="A18" s="6"/>
      <c r="B18" s="7"/>
      <c r="C18" s="39"/>
      <c r="D18" s="80">
        <f t="shared" si="0"/>
        <v>0</v>
      </c>
      <c r="E18" s="54"/>
      <c r="G18" s="6"/>
      <c r="H18" s="57"/>
      <c r="I18" s="35"/>
      <c r="J18" s="1"/>
      <c r="L18" s="1"/>
    </row>
    <row r="19" spans="1:12" ht="21" customHeight="1" x14ac:dyDescent="0.15">
      <c r="A19" s="6"/>
      <c r="B19" s="7"/>
      <c r="C19" s="39"/>
      <c r="D19" s="80">
        <f t="shared" si="0"/>
        <v>0</v>
      </c>
      <c r="E19" s="54"/>
      <c r="G19" s="6"/>
      <c r="H19" s="57"/>
      <c r="I19" s="35"/>
      <c r="J19" s="1"/>
      <c r="L19" s="1"/>
    </row>
    <row r="20" spans="1:12" ht="21" customHeight="1" x14ac:dyDescent="0.15">
      <c r="A20" s="6"/>
      <c r="B20" s="7"/>
      <c r="C20" s="39"/>
      <c r="D20" s="80">
        <f t="shared" si="0"/>
        <v>0</v>
      </c>
      <c r="E20" s="54"/>
      <c r="G20" s="6"/>
      <c r="H20" s="57"/>
      <c r="I20" s="35"/>
      <c r="J20" s="1"/>
      <c r="L20" s="1"/>
    </row>
    <row r="21" spans="1:12" ht="21" customHeight="1" x14ac:dyDescent="0.15">
      <c r="A21" s="6"/>
      <c r="B21" s="7"/>
      <c r="C21" s="39"/>
      <c r="D21" s="80">
        <f t="shared" si="0"/>
        <v>0</v>
      </c>
      <c r="E21" s="54"/>
      <c r="G21" s="6"/>
      <c r="H21" s="57"/>
      <c r="I21" s="35"/>
      <c r="J21" s="1"/>
      <c r="L21" s="1"/>
    </row>
    <row r="22" spans="1:12" ht="21" customHeight="1" thickBot="1" x14ac:dyDescent="0.2">
      <c r="A22" s="8"/>
      <c r="B22" s="9"/>
      <c r="C22" s="40"/>
      <c r="D22" s="81">
        <f t="shared" si="0"/>
        <v>0</v>
      </c>
      <c r="E22" s="55"/>
      <c r="G22" s="8"/>
      <c r="H22" s="58"/>
      <c r="I22" s="36"/>
      <c r="J22" s="1"/>
      <c r="L22" s="1"/>
    </row>
    <row r="23" spans="1:12" ht="21" customHeight="1" thickBot="1" x14ac:dyDescent="0.2">
      <c r="A23" s="91" t="s">
        <v>15</v>
      </c>
      <c r="B23" s="92">
        <f>SUM(B9:B22)</f>
        <v>994</v>
      </c>
      <c r="C23" s="93">
        <f>AVERAGE(C9:C22)</f>
        <v>1140.8333333333333</v>
      </c>
      <c r="D23" s="93">
        <f>SUM(D9:D22)</f>
        <v>373.61499999999995</v>
      </c>
      <c r="E23" s="94">
        <f>+(D9*E9)+(D10*E10)+(D11*E11)+(D12*E12)+(D13*E13)+(D14*E14)+(D15*E15)+(D16*E16)+(D17*E17)+(D18*E18)+(D19*E19)+(D20*E20)+(D21*E21)+(D22*E22)</f>
        <v>50222.45</v>
      </c>
      <c r="F23" s="49"/>
      <c r="G23" s="91" t="s">
        <v>15</v>
      </c>
      <c r="H23" s="97">
        <f>SUM(H9:H22)</f>
        <v>275</v>
      </c>
      <c r="I23" s="94">
        <f>+(H9*I9)+(H10*I10)+(H11*I11)+(H12*I12)+(H13*I13)+(H14*I14)+(H15*I15)+(H16*I16)+(H17*I17)+(H18*I18)+(H19*I19)+(H20*I20)+(H21*I21)+(H22*I22)</f>
        <v>15665</v>
      </c>
      <c r="J23" s="44"/>
      <c r="K23" s="44"/>
      <c r="L23" s="44"/>
    </row>
    <row r="24" spans="1:12" ht="21" customHeight="1" thickTop="1" x14ac:dyDescent="0.2">
      <c r="A24" s="50"/>
      <c r="B24" s="50"/>
      <c r="C24" s="50"/>
      <c r="D24" s="50"/>
    </row>
    <row r="25" spans="1:12" ht="21" customHeight="1" x14ac:dyDescent="0.2">
      <c r="G25" s="51"/>
      <c r="H25" s="51"/>
      <c r="I25" s="52"/>
      <c r="J25" s="52"/>
      <c r="K25" s="51"/>
    </row>
  </sheetData>
  <sheetProtection algorithmName="SHA-512" hashValue="OYmIU9ls8Z8hEYudr5AXNNSg3hbju1u9iGdiZWdd+t+BMdZwmxeGyvbcece49I5lYBES8HGx60rNtmkdwgzlcw==" saltValue="doqAp0Pgme8iCM3PE6kuSA==" spinCount="100000" sheet="1" objects="1" scenarios="1"/>
  <pageMargins left="0.25" right="0.25" top="0.75" bottom="0.75" header="0.3" footer="0.3"/>
  <pageSetup fitToWidth="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100"/>
    <pageSetUpPr fitToPage="1"/>
  </sheetPr>
  <dimension ref="A1:I32"/>
  <sheetViews>
    <sheetView workbookViewId="0">
      <pane ySplit="8" topLeftCell="A9" activePane="bottomLeft" state="frozen"/>
      <selection pane="bottomLeft" activeCell="E24" sqref="E24"/>
    </sheetView>
  </sheetViews>
  <sheetFormatPr baseColWidth="10" defaultColWidth="8.6640625" defaultRowHeight="21" customHeight="1" x14ac:dyDescent="0.2"/>
  <cols>
    <col min="1" max="1" width="16.5" customWidth="1"/>
    <col min="2" max="2" width="8.5" customWidth="1"/>
    <col min="3" max="3" width="9.5" customWidth="1"/>
    <col min="4" max="8" width="11.1640625" customWidth="1"/>
    <col min="9" max="9" width="27.33203125" customWidth="1"/>
  </cols>
  <sheetData>
    <row r="1" spans="1:9" ht="21" customHeight="1" x14ac:dyDescent="0.25">
      <c r="A1" s="59"/>
    </row>
    <row r="2" spans="1:9" ht="21" customHeight="1" x14ac:dyDescent="0.2">
      <c r="B2" s="78"/>
      <c r="C2" s="78"/>
      <c r="D2" s="78"/>
      <c r="E2" s="78"/>
      <c r="F2" s="78"/>
    </row>
    <row r="3" spans="1:9" ht="21" customHeight="1" x14ac:dyDescent="0.2">
      <c r="A3" s="71" t="s">
        <v>51</v>
      </c>
      <c r="B3" s="78"/>
      <c r="C3" s="78"/>
      <c r="D3" s="78"/>
      <c r="E3" s="78"/>
      <c r="F3" s="78"/>
    </row>
    <row r="4" spans="1:9" ht="21" customHeight="1" x14ac:dyDescent="0.2">
      <c r="A4" s="71"/>
      <c r="B4" s="78"/>
      <c r="C4" s="78"/>
      <c r="D4" s="78"/>
      <c r="E4" s="78"/>
      <c r="F4" s="78"/>
    </row>
    <row r="5" spans="1:9" ht="21" customHeight="1" x14ac:dyDescent="0.2">
      <c r="A5" s="71"/>
      <c r="B5" s="78"/>
      <c r="C5" s="78"/>
      <c r="D5" s="78"/>
      <c r="E5" s="78"/>
      <c r="F5" s="78"/>
    </row>
    <row r="6" spans="1:9" ht="24" customHeight="1" thickBot="1" x14ac:dyDescent="0.25"/>
    <row r="7" spans="1:9" ht="21" customHeight="1" thickTop="1" x14ac:dyDescent="0.2">
      <c r="A7" s="98" t="s">
        <v>0</v>
      </c>
      <c r="B7" s="99"/>
      <c r="C7" s="99"/>
      <c r="D7" s="99"/>
      <c r="E7" s="99"/>
      <c r="F7" s="99"/>
      <c r="G7" s="99"/>
      <c r="H7" s="99"/>
      <c r="I7" s="100"/>
    </row>
    <row r="8" spans="1:9" ht="46" x14ac:dyDescent="0.2">
      <c r="A8" s="101" t="s">
        <v>3</v>
      </c>
      <c r="B8" s="102" t="s">
        <v>4</v>
      </c>
      <c r="C8" s="102" t="s">
        <v>5</v>
      </c>
      <c r="D8" s="102" t="s">
        <v>6</v>
      </c>
      <c r="E8" s="103" t="s">
        <v>7</v>
      </c>
      <c r="F8" s="103" t="s">
        <v>8</v>
      </c>
      <c r="G8" s="102" t="s">
        <v>38</v>
      </c>
      <c r="H8" s="103" t="s">
        <v>9</v>
      </c>
      <c r="I8" s="104" t="s">
        <v>41</v>
      </c>
    </row>
    <row r="9" spans="1:9" ht="21" customHeight="1" x14ac:dyDescent="0.2">
      <c r="A9" s="10" t="s">
        <v>37</v>
      </c>
      <c r="B9" s="7">
        <v>275</v>
      </c>
      <c r="C9" s="7">
        <v>1325</v>
      </c>
      <c r="D9" s="7">
        <v>2.2999999999999998</v>
      </c>
      <c r="E9" s="82">
        <f>(C9*(D9/100))*B9</f>
        <v>8380.625</v>
      </c>
      <c r="F9" s="82">
        <f>(E9*30)/2000</f>
        <v>125.70937499999999</v>
      </c>
      <c r="G9" s="7">
        <v>6</v>
      </c>
      <c r="H9" s="82">
        <f>F9*G9</f>
        <v>754.25624999999991</v>
      </c>
      <c r="I9" s="60"/>
    </row>
    <row r="10" spans="1:9" ht="21" customHeight="1" x14ac:dyDescent="0.2">
      <c r="A10" s="10" t="s">
        <v>11</v>
      </c>
      <c r="B10" s="7">
        <v>10</v>
      </c>
      <c r="C10" s="7">
        <v>1650</v>
      </c>
      <c r="D10" s="7">
        <v>2.2999999999999998</v>
      </c>
      <c r="E10" s="82">
        <f t="shared" ref="E10:E23" si="0">(C10*(D10/100))*B10</f>
        <v>379.5</v>
      </c>
      <c r="F10" s="82">
        <f t="shared" ref="F10:F23" si="1">(E10*30)/2000</f>
        <v>5.6924999999999999</v>
      </c>
      <c r="G10" s="7">
        <v>8</v>
      </c>
      <c r="H10" s="82">
        <f t="shared" ref="H10:H23" si="2">F10*G10</f>
        <v>45.54</v>
      </c>
      <c r="I10" s="60"/>
    </row>
    <row r="11" spans="1:9" ht="16" x14ac:dyDescent="0.2">
      <c r="A11" s="10" t="s">
        <v>12</v>
      </c>
      <c r="B11" s="7">
        <v>45</v>
      </c>
      <c r="C11" s="7">
        <v>1100</v>
      </c>
      <c r="D11" s="7">
        <v>2.2999999999999998</v>
      </c>
      <c r="E11" s="82">
        <f t="shared" si="0"/>
        <v>1138.5</v>
      </c>
      <c r="F11" s="82">
        <f t="shared" si="1"/>
        <v>17.077500000000001</v>
      </c>
      <c r="G11" s="7">
        <v>6</v>
      </c>
      <c r="H11" s="82">
        <f t="shared" si="2"/>
        <v>102.465</v>
      </c>
      <c r="I11" s="60"/>
    </row>
    <row r="12" spans="1:9" ht="21" customHeight="1" x14ac:dyDescent="0.2">
      <c r="A12" s="10" t="s">
        <v>13</v>
      </c>
      <c r="B12" s="7">
        <v>10</v>
      </c>
      <c r="C12" s="7">
        <v>500</v>
      </c>
      <c r="D12" s="7">
        <v>2.2999999999999998</v>
      </c>
      <c r="E12" s="82">
        <f t="shared" si="0"/>
        <v>115</v>
      </c>
      <c r="F12" s="82">
        <f t="shared" si="1"/>
        <v>1.7250000000000001</v>
      </c>
      <c r="G12" s="7">
        <v>1</v>
      </c>
      <c r="H12" s="82">
        <f t="shared" si="2"/>
        <v>1.7250000000000001</v>
      </c>
      <c r="I12" s="60" t="s">
        <v>39</v>
      </c>
    </row>
    <row r="13" spans="1:9" ht="16" x14ac:dyDescent="0.2">
      <c r="A13" s="10" t="s">
        <v>14</v>
      </c>
      <c r="B13" s="7">
        <v>62</v>
      </c>
      <c r="C13" s="7">
        <v>500</v>
      </c>
      <c r="D13" s="7">
        <v>2.2999999999999998</v>
      </c>
      <c r="E13" s="82">
        <f t="shared" si="0"/>
        <v>713</v>
      </c>
      <c r="F13" s="82">
        <f t="shared" si="1"/>
        <v>10.695</v>
      </c>
      <c r="G13" s="7">
        <v>1</v>
      </c>
      <c r="H13" s="82">
        <f t="shared" si="2"/>
        <v>10.695</v>
      </c>
      <c r="I13" s="60" t="s">
        <v>39</v>
      </c>
    </row>
    <row r="14" spans="1:9" ht="31" x14ac:dyDescent="0.2">
      <c r="A14" s="10" t="s">
        <v>26</v>
      </c>
      <c r="B14" s="7">
        <v>54</v>
      </c>
      <c r="C14" s="7">
        <v>600</v>
      </c>
      <c r="D14" s="7">
        <v>2.2999999999999998</v>
      </c>
      <c r="E14" s="82">
        <f t="shared" si="0"/>
        <v>745.19999999999993</v>
      </c>
      <c r="F14" s="82">
        <f t="shared" si="1"/>
        <v>11.177999999999999</v>
      </c>
      <c r="G14" s="7">
        <v>2</v>
      </c>
      <c r="H14" s="82">
        <f t="shared" si="2"/>
        <v>22.355999999999998</v>
      </c>
      <c r="I14" s="60" t="s">
        <v>28</v>
      </c>
    </row>
    <row r="15" spans="1:9" ht="31" x14ac:dyDescent="0.2">
      <c r="A15" s="10" t="s">
        <v>26</v>
      </c>
      <c r="B15" s="7">
        <v>54</v>
      </c>
      <c r="C15" s="7">
        <v>700</v>
      </c>
      <c r="D15" s="7">
        <v>2.2999999999999998</v>
      </c>
      <c r="E15" s="82">
        <f t="shared" si="0"/>
        <v>869.40000000000009</v>
      </c>
      <c r="F15" s="82">
        <f t="shared" si="1"/>
        <v>13.041000000000002</v>
      </c>
      <c r="G15" s="7">
        <v>2</v>
      </c>
      <c r="H15" s="82">
        <f t="shared" si="2"/>
        <v>26.082000000000004</v>
      </c>
      <c r="I15" s="60" t="s">
        <v>29</v>
      </c>
    </row>
    <row r="16" spans="1:9" ht="31" x14ac:dyDescent="0.2">
      <c r="A16" s="10" t="s">
        <v>26</v>
      </c>
      <c r="B16" s="7">
        <v>54</v>
      </c>
      <c r="C16" s="7">
        <v>800</v>
      </c>
      <c r="D16" s="7">
        <v>2.2999999999999998</v>
      </c>
      <c r="E16" s="82">
        <f t="shared" si="0"/>
        <v>993.59999999999991</v>
      </c>
      <c r="F16" s="82">
        <f t="shared" si="1"/>
        <v>14.903999999999998</v>
      </c>
      <c r="G16" s="7">
        <v>2</v>
      </c>
      <c r="H16" s="82">
        <f t="shared" si="2"/>
        <v>29.807999999999996</v>
      </c>
      <c r="I16" s="60" t="s">
        <v>30</v>
      </c>
    </row>
    <row r="17" spans="1:9" ht="31" x14ac:dyDescent="0.2">
      <c r="A17" s="10" t="s">
        <v>26</v>
      </c>
      <c r="B17" s="7">
        <v>54</v>
      </c>
      <c r="C17" s="7">
        <v>900</v>
      </c>
      <c r="D17" s="7">
        <v>2.2999999999999998</v>
      </c>
      <c r="E17" s="82">
        <f t="shared" si="0"/>
        <v>1117.8</v>
      </c>
      <c r="F17" s="82">
        <f t="shared" si="1"/>
        <v>16.766999999999999</v>
      </c>
      <c r="G17" s="7">
        <v>3</v>
      </c>
      <c r="H17" s="82">
        <f t="shared" si="2"/>
        <v>50.301000000000002</v>
      </c>
      <c r="I17" s="60" t="s">
        <v>31</v>
      </c>
    </row>
    <row r="18" spans="1:9" ht="21" customHeight="1" x14ac:dyDescent="0.2">
      <c r="A18" s="10" t="s">
        <v>32</v>
      </c>
      <c r="B18" s="7">
        <v>120</v>
      </c>
      <c r="C18" s="7">
        <v>600</v>
      </c>
      <c r="D18" s="7">
        <v>2.2999999999999998</v>
      </c>
      <c r="E18" s="82">
        <f t="shared" si="0"/>
        <v>1655.9999999999998</v>
      </c>
      <c r="F18" s="82">
        <f t="shared" si="1"/>
        <v>24.839999999999996</v>
      </c>
      <c r="G18" s="7">
        <v>1</v>
      </c>
      <c r="H18" s="82">
        <f t="shared" si="2"/>
        <v>24.839999999999996</v>
      </c>
      <c r="I18" s="60" t="s">
        <v>33</v>
      </c>
    </row>
    <row r="19" spans="1:9" ht="21" customHeight="1" x14ac:dyDescent="0.2">
      <c r="A19" s="10" t="s">
        <v>32</v>
      </c>
      <c r="B19" s="7">
        <v>120</v>
      </c>
      <c r="C19" s="7">
        <v>700</v>
      </c>
      <c r="D19" s="7">
        <v>2.2999999999999998</v>
      </c>
      <c r="E19" s="82">
        <f t="shared" si="0"/>
        <v>1932.0000000000002</v>
      </c>
      <c r="F19" s="82">
        <f t="shared" si="1"/>
        <v>28.980000000000004</v>
      </c>
      <c r="G19" s="7">
        <v>1</v>
      </c>
      <c r="H19" s="82">
        <f t="shared" si="2"/>
        <v>28.980000000000004</v>
      </c>
      <c r="I19" s="60" t="s">
        <v>27</v>
      </c>
    </row>
    <row r="20" spans="1:9" ht="21" customHeight="1" x14ac:dyDescent="0.2">
      <c r="A20" s="10" t="s">
        <v>32</v>
      </c>
      <c r="B20" s="7">
        <v>120</v>
      </c>
      <c r="C20" s="7">
        <v>800</v>
      </c>
      <c r="D20" s="7">
        <v>2.2999999999999998</v>
      </c>
      <c r="E20" s="82">
        <f t="shared" si="0"/>
        <v>2208</v>
      </c>
      <c r="F20" s="82">
        <f t="shared" si="1"/>
        <v>33.119999999999997</v>
      </c>
      <c r="G20" s="7">
        <v>1</v>
      </c>
      <c r="H20" s="82">
        <f t="shared" si="2"/>
        <v>33.119999999999997</v>
      </c>
      <c r="I20" s="60" t="s">
        <v>34</v>
      </c>
    </row>
    <row r="21" spans="1:9" ht="21" customHeight="1" x14ac:dyDescent="0.2">
      <c r="A21" s="10" t="s">
        <v>32</v>
      </c>
      <c r="B21" s="7">
        <v>120</v>
      </c>
      <c r="C21" s="7">
        <v>900</v>
      </c>
      <c r="D21" s="7">
        <v>2.2999999999999998</v>
      </c>
      <c r="E21" s="82">
        <f t="shared" si="0"/>
        <v>2484</v>
      </c>
      <c r="F21" s="82">
        <f t="shared" si="1"/>
        <v>37.26</v>
      </c>
      <c r="G21" s="7">
        <v>1</v>
      </c>
      <c r="H21" s="82">
        <f t="shared" si="2"/>
        <v>37.26</v>
      </c>
      <c r="I21" s="60" t="s">
        <v>35</v>
      </c>
    </row>
    <row r="22" spans="1:9" ht="21" customHeight="1" x14ac:dyDescent="0.2">
      <c r="A22" s="10" t="s">
        <v>32</v>
      </c>
      <c r="B22" s="7">
        <v>120</v>
      </c>
      <c r="C22" s="7">
        <v>1000</v>
      </c>
      <c r="D22" s="7">
        <v>2.2999999999999998</v>
      </c>
      <c r="E22" s="82">
        <f t="shared" si="0"/>
        <v>2760</v>
      </c>
      <c r="F22" s="82">
        <f t="shared" si="1"/>
        <v>41.4</v>
      </c>
      <c r="G22" s="7">
        <v>1</v>
      </c>
      <c r="H22" s="82">
        <f t="shared" si="2"/>
        <v>41.4</v>
      </c>
      <c r="I22" s="60" t="s">
        <v>36</v>
      </c>
    </row>
    <row r="23" spans="1:9" ht="21" customHeight="1" x14ac:dyDescent="0.2">
      <c r="A23" s="10" t="s">
        <v>40</v>
      </c>
      <c r="B23" s="7">
        <v>3</v>
      </c>
      <c r="C23" s="7">
        <v>1250</v>
      </c>
      <c r="D23" s="7">
        <v>3</v>
      </c>
      <c r="E23" s="82">
        <f t="shared" si="0"/>
        <v>112.5</v>
      </c>
      <c r="F23" s="82">
        <f t="shared" si="1"/>
        <v>1.6875</v>
      </c>
      <c r="G23" s="7">
        <v>12</v>
      </c>
      <c r="H23" s="82">
        <f t="shared" si="2"/>
        <v>20.25</v>
      </c>
      <c r="I23" s="60"/>
    </row>
    <row r="24" spans="1:9" ht="21" customHeight="1" x14ac:dyDescent="0.2">
      <c r="A24" s="10"/>
      <c r="B24" s="7"/>
      <c r="C24" s="7"/>
      <c r="D24" s="7"/>
      <c r="E24" s="82"/>
      <c r="F24" s="82"/>
      <c r="G24" s="7"/>
      <c r="H24" s="82"/>
      <c r="I24" s="60"/>
    </row>
    <row r="25" spans="1:9" ht="21" customHeight="1" x14ac:dyDescent="0.2">
      <c r="A25" s="10"/>
      <c r="B25" s="7"/>
      <c r="C25" s="7"/>
      <c r="D25" s="7"/>
      <c r="E25" s="82"/>
      <c r="F25" s="82"/>
      <c r="G25" s="7"/>
      <c r="H25" s="82"/>
      <c r="I25" s="60"/>
    </row>
    <row r="26" spans="1:9" ht="21" customHeight="1" x14ac:dyDescent="0.2">
      <c r="A26" s="10"/>
      <c r="B26" s="7"/>
      <c r="C26" s="7"/>
      <c r="D26" s="7"/>
      <c r="E26" s="82"/>
      <c r="F26" s="82"/>
      <c r="G26" s="7"/>
      <c r="H26" s="82"/>
      <c r="I26" s="60"/>
    </row>
    <row r="27" spans="1:9" ht="21" customHeight="1" x14ac:dyDescent="0.2">
      <c r="A27" s="10"/>
      <c r="B27" s="7"/>
      <c r="C27" s="7"/>
      <c r="D27" s="7"/>
      <c r="E27" s="82"/>
      <c r="F27" s="82"/>
      <c r="G27" s="7"/>
      <c r="H27" s="82"/>
      <c r="I27" s="60"/>
    </row>
    <row r="28" spans="1:9" ht="21" customHeight="1" x14ac:dyDescent="0.2">
      <c r="A28" s="10"/>
      <c r="B28" s="7"/>
      <c r="C28" s="7"/>
      <c r="D28" s="7"/>
      <c r="E28" s="82"/>
      <c r="F28" s="82"/>
      <c r="G28" s="7"/>
      <c r="H28" s="82"/>
      <c r="I28" s="60"/>
    </row>
    <row r="29" spans="1:9" ht="21" customHeight="1" x14ac:dyDescent="0.2">
      <c r="A29" s="10"/>
      <c r="B29" s="7"/>
      <c r="C29" s="7"/>
      <c r="D29" s="7"/>
      <c r="E29" s="82"/>
      <c r="F29" s="82"/>
      <c r="G29" s="7"/>
      <c r="H29" s="82"/>
      <c r="I29" s="60"/>
    </row>
    <row r="30" spans="1:9" ht="21" customHeight="1" thickBot="1" x14ac:dyDescent="0.25">
      <c r="A30" s="11"/>
      <c r="B30" s="12"/>
      <c r="C30" s="12"/>
      <c r="D30" s="12"/>
      <c r="E30" s="83"/>
      <c r="F30" s="83"/>
      <c r="G30" s="12"/>
      <c r="H30" s="83"/>
      <c r="I30" s="61"/>
    </row>
    <row r="31" spans="1:9" ht="21" customHeight="1" thickTop="1" thickBot="1" x14ac:dyDescent="0.25">
      <c r="A31" s="105" t="s">
        <v>15</v>
      </c>
      <c r="B31" s="106"/>
      <c r="C31" s="106"/>
      <c r="D31" s="107"/>
      <c r="E31" s="108"/>
      <c r="F31" s="107">
        <f>SUM(F9:F13)</f>
        <v>160.89937499999999</v>
      </c>
      <c r="G31" s="109">
        <f>SUM(G9:G23)</f>
        <v>48</v>
      </c>
      <c r="H31" s="107">
        <f>SUM(H9:H23)</f>
        <v>1229.0782499999998</v>
      </c>
      <c r="I31" s="110"/>
    </row>
    <row r="32" spans="1:9" ht="21" customHeight="1" thickTop="1" x14ac:dyDescent="0.2"/>
  </sheetData>
  <sheetProtection algorithmName="SHA-512" hashValue="H2VwzWYzGHM6R+OoPJ0MlbBbfw6ww+vPuoYCONdVVR/XZpqOkXQ72O8gIWoAl+WpQeROLy9VdRVu5hqsXyFtWQ==" saltValue="nubl2e0fqe740lFBmbSU4w==" spinCount="100000" sheet="1" objects="1" scenarios="1"/>
  <pageMargins left="0.5" right="0.5" top="0.75" bottom="0.75" header="0.3" footer="0.3"/>
  <pageSetup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44"/>
    <pageSetUpPr fitToPage="1"/>
  </sheetPr>
  <dimension ref="A1:E27"/>
  <sheetViews>
    <sheetView workbookViewId="0">
      <selection activeCell="E24" sqref="E24"/>
    </sheetView>
  </sheetViews>
  <sheetFormatPr baseColWidth="10" defaultColWidth="8.6640625" defaultRowHeight="14" x14ac:dyDescent="0.15"/>
  <cols>
    <col min="1" max="1" width="29.33203125" style="1" customWidth="1"/>
    <col min="2" max="2" width="12.6640625" style="1" bestFit="1" customWidth="1"/>
    <col min="3" max="3" width="20.33203125" style="1" bestFit="1" customWidth="1"/>
    <col min="4" max="4" width="8.6640625" style="1"/>
    <col min="5" max="5" width="16.6640625" style="1" customWidth="1"/>
    <col min="6" max="16384" width="8.6640625" style="1"/>
  </cols>
  <sheetData>
    <row r="1" spans="1:5" ht="23" x14ac:dyDescent="0.25">
      <c r="A1" s="3"/>
    </row>
    <row r="2" spans="1:5" ht="21" customHeight="1" x14ac:dyDescent="0.15"/>
    <row r="3" spans="1:5" ht="21" customHeight="1" x14ac:dyDescent="0.15">
      <c r="A3" s="71" t="s">
        <v>51</v>
      </c>
      <c r="B3" s="70"/>
      <c r="C3" s="70"/>
    </row>
    <row r="4" spans="1:5" ht="21" customHeight="1" x14ac:dyDescent="0.15"/>
    <row r="5" spans="1:5" ht="21" customHeight="1" x14ac:dyDescent="0.15"/>
    <row r="6" spans="1:5" ht="21" customHeight="1" thickBot="1" x14ac:dyDescent="0.2"/>
    <row r="7" spans="1:5" ht="21" customHeight="1" thickTop="1" thickBot="1" x14ac:dyDescent="0.2">
      <c r="A7" s="111" t="s">
        <v>44</v>
      </c>
      <c r="B7" s="112"/>
      <c r="C7" s="113" t="s">
        <v>53</v>
      </c>
      <c r="D7" s="114"/>
      <c r="E7" s="115" t="s">
        <v>58</v>
      </c>
    </row>
    <row r="8" spans="1:5" ht="21" customHeight="1" thickTop="1" x14ac:dyDescent="0.15">
      <c r="A8" s="25" t="s">
        <v>45</v>
      </c>
      <c r="B8" s="26"/>
      <c r="C8" s="27">
        <f>+Inventory!D23</f>
        <v>373.61499999999995</v>
      </c>
      <c r="D8" s="62" t="s">
        <v>47</v>
      </c>
      <c r="E8" s="63">
        <f>+Inventory!E23</f>
        <v>50222.45</v>
      </c>
    </row>
    <row r="9" spans="1:5" ht="21" customHeight="1" x14ac:dyDescent="0.15">
      <c r="A9" s="19" t="s">
        <v>46</v>
      </c>
      <c r="B9" s="21"/>
      <c r="C9" s="17">
        <f>+Inventory!H23</f>
        <v>275</v>
      </c>
      <c r="D9" s="30" t="s">
        <v>47</v>
      </c>
      <c r="E9" s="64">
        <f>+Inventory!I23</f>
        <v>15665</v>
      </c>
    </row>
    <row r="10" spans="1:5" ht="21" customHeight="1" thickBot="1" x14ac:dyDescent="0.2">
      <c r="A10" s="20" t="s">
        <v>15</v>
      </c>
      <c r="B10" s="22"/>
      <c r="C10" s="18">
        <f>+C8+C9</f>
        <v>648.61500000000001</v>
      </c>
      <c r="D10" s="33" t="s">
        <v>47</v>
      </c>
      <c r="E10" s="65">
        <f>+E8+E9</f>
        <v>65887.45</v>
      </c>
    </row>
    <row r="11" spans="1:5" ht="21" customHeight="1" thickTop="1" thickBot="1" x14ac:dyDescent="0.2">
      <c r="C11" s="28"/>
    </row>
    <row r="12" spans="1:5" ht="21" customHeight="1" thickTop="1" x14ac:dyDescent="0.15">
      <c r="A12" s="116" t="s">
        <v>48</v>
      </c>
      <c r="B12" s="117"/>
      <c r="C12" s="118" t="s">
        <v>54</v>
      </c>
      <c r="D12" s="119"/>
      <c r="E12" s="120" t="s">
        <v>58</v>
      </c>
    </row>
    <row r="13" spans="1:5" ht="21" customHeight="1" thickBot="1" x14ac:dyDescent="0.2">
      <c r="A13" s="14"/>
      <c r="B13" s="15"/>
      <c r="C13" s="18">
        <f>+Demand!H31</f>
        <v>1229.0782499999998</v>
      </c>
      <c r="D13" s="33" t="s">
        <v>47</v>
      </c>
      <c r="E13" s="66">
        <f>+(E10/C10)*C13</f>
        <v>124851.92563070924</v>
      </c>
    </row>
    <row r="14" spans="1:5" ht="21" customHeight="1" thickTop="1" thickBot="1" x14ac:dyDescent="0.2"/>
    <row r="15" spans="1:5" ht="21" customHeight="1" thickTop="1" thickBot="1" x14ac:dyDescent="0.2">
      <c r="A15" s="121" t="s">
        <v>49</v>
      </c>
      <c r="B15" s="122"/>
      <c r="C15" s="123"/>
      <c r="D15" s="124"/>
      <c r="E15" s="125"/>
    </row>
    <row r="16" spans="1:5" ht="21" customHeight="1" thickBot="1" x14ac:dyDescent="0.2">
      <c r="A16" s="126" t="s">
        <v>10</v>
      </c>
      <c r="B16" s="127" t="s">
        <v>50</v>
      </c>
      <c r="C16" s="128" t="s">
        <v>52</v>
      </c>
      <c r="D16" s="129"/>
      <c r="E16" s="130" t="s">
        <v>58</v>
      </c>
    </row>
    <row r="17" spans="1:5" ht="21" customHeight="1" x14ac:dyDescent="0.15">
      <c r="A17" s="23">
        <v>0.05</v>
      </c>
      <c r="B17" s="13">
        <f>+C13*A17</f>
        <v>61.453912499999994</v>
      </c>
      <c r="C17" s="17">
        <f>+C13+B17</f>
        <v>1290.5321624999997</v>
      </c>
      <c r="D17" s="30" t="s">
        <v>47</v>
      </c>
      <c r="E17" s="68">
        <f>+($E$10/$C$10)*C17</f>
        <v>131094.5219122447</v>
      </c>
    </row>
    <row r="18" spans="1:5" ht="21" customHeight="1" x14ac:dyDescent="0.15">
      <c r="A18" s="23">
        <v>0.1</v>
      </c>
      <c r="B18" s="13">
        <f>+C13*A18</f>
        <v>122.90782499999999</v>
      </c>
      <c r="C18" s="17">
        <f>+C13+B18</f>
        <v>1351.9860749999998</v>
      </c>
      <c r="D18" s="30" t="s">
        <v>47</v>
      </c>
      <c r="E18" s="69">
        <f>+($E$10/$C$10)*C18</f>
        <v>137337.11819378019</v>
      </c>
    </row>
    <row r="19" spans="1:5" ht="21" customHeight="1" x14ac:dyDescent="0.15">
      <c r="A19" s="23">
        <v>0.15</v>
      </c>
      <c r="B19" s="13">
        <f>+C13*A19</f>
        <v>184.36173749999998</v>
      </c>
      <c r="C19" s="17">
        <f>+C13+B19</f>
        <v>1413.4399874999997</v>
      </c>
      <c r="D19" s="30" t="s">
        <v>47</v>
      </c>
      <c r="E19" s="69">
        <f>+($E$10/$C$10)*C19</f>
        <v>143579.71447531562</v>
      </c>
    </row>
    <row r="20" spans="1:5" ht="21" customHeight="1" thickBot="1" x14ac:dyDescent="0.2">
      <c r="A20" s="24">
        <v>0.2</v>
      </c>
      <c r="B20" s="16">
        <f>+C13*A20</f>
        <v>245.81564999999998</v>
      </c>
      <c r="C20" s="18">
        <f>+C13+B20</f>
        <v>1474.8938999999998</v>
      </c>
      <c r="D20" s="33" t="s">
        <v>47</v>
      </c>
      <c r="E20" s="67">
        <f>+($E$10/$C$10)*C20</f>
        <v>149822.3107568511</v>
      </c>
    </row>
    <row r="21" spans="1:5" ht="16" thickTop="1" thickBot="1" x14ac:dyDescent="0.2"/>
    <row r="22" spans="1:5" ht="21" customHeight="1" thickTop="1" thickBot="1" x14ac:dyDescent="0.2">
      <c r="A22" s="131" t="s">
        <v>55</v>
      </c>
      <c r="B22" s="132"/>
      <c r="C22" s="119"/>
      <c r="D22" s="119"/>
      <c r="E22" s="125" t="s">
        <v>58</v>
      </c>
    </row>
    <row r="23" spans="1:5" ht="21" customHeight="1" thickBot="1" x14ac:dyDescent="0.2">
      <c r="A23" s="29">
        <v>0.05</v>
      </c>
      <c r="B23" s="21"/>
      <c r="C23" s="31">
        <f>+C10-C17</f>
        <v>-641.91716249999968</v>
      </c>
      <c r="D23" s="30" t="s">
        <v>47</v>
      </c>
      <c r="E23" s="67">
        <f>+($E$10/$C$10)*C23</f>
        <v>-65207.071912244704</v>
      </c>
    </row>
    <row r="24" spans="1:5" ht="21" customHeight="1" thickTop="1" thickBot="1" x14ac:dyDescent="0.2">
      <c r="A24" s="29">
        <v>0.1</v>
      </c>
      <c r="B24" s="21"/>
      <c r="C24" s="31">
        <f>+C10-C18</f>
        <v>-703.37107499999979</v>
      </c>
      <c r="D24" s="30" t="s">
        <v>47</v>
      </c>
      <c r="E24" s="67">
        <f>+($E$10/$C$10)*C24</f>
        <v>-71449.668193780177</v>
      </c>
    </row>
    <row r="25" spans="1:5" ht="21" customHeight="1" thickTop="1" thickBot="1" x14ac:dyDescent="0.2">
      <c r="A25" s="29">
        <v>0.15</v>
      </c>
      <c r="B25" s="21"/>
      <c r="C25" s="31">
        <f>+C10-C19</f>
        <v>-764.82498749999968</v>
      </c>
      <c r="D25" s="30" t="s">
        <v>47</v>
      </c>
      <c r="E25" s="67">
        <f>+($E$10/$C$10)*C25</f>
        <v>-77692.264475315635</v>
      </c>
    </row>
    <row r="26" spans="1:5" ht="21" customHeight="1" thickTop="1" thickBot="1" x14ac:dyDescent="0.2">
      <c r="A26" s="32">
        <v>0.2</v>
      </c>
      <c r="B26" s="22"/>
      <c r="C26" s="34">
        <f>+C10-C20</f>
        <v>-826.27889999999979</v>
      </c>
      <c r="D26" s="33" t="s">
        <v>47</v>
      </c>
      <c r="E26" s="67">
        <f>+($E$10/$C$10)*C26</f>
        <v>-83934.860756851107</v>
      </c>
    </row>
    <row r="27" spans="1:5" ht="15" thickTop="1" x14ac:dyDescent="0.15"/>
  </sheetData>
  <sheetProtection algorithmName="SHA-512" hashValue="xCN7x6jJPzlvJNwNc3GCGrS7DatkQu5zeY9d0uW2XKBpDbY7Z8zY2sUFkAbQOjvQJjNLyNCcRQRNrK3tcyRCeQ==" saltValue="ZC1PtyOKf5Deli6KWD1JwA==" spinCount="100000" sheet="1" objects="1" scenarios="1"/>
  <pageMargins left="0.7" right="0.7" top="0.75" bottom="0.75" header="0.3" footer="0.3"/>
  <pageSetup scale="9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087"/>
    <pageSetUpPr fitToPage="1"/>
  </sheetPr>
  <dimension ref="G4:J21"/>
  <sheetViews>
    <sheetView workbookViewId="0">
      <selection activeCell="U27" sqref="U27"/>
    </sheetView>
  </sheetViews>
  <sheetFormatPr baseColWidth="10" defaultColWidth="8.6640625" defaultRowHeight="15" x14ac:dyDescent="0.2"/>
  <sheetData>
    <row r="4" spans="7:10" ht="33" x14ac:dyDescent="0.2">
      <c r="G4" s="133" t="s">
        <v>85</v>
      </c>
      <c r="H4" s="133"/>
      <c r="I4" s="133"/>
      <c r="J4" s="133"/>
    </row>
    <row r="5" spans="7:10" ht="18" x14ac:dyDescent="0.2">
      <c r="G5" s="134" t="s">
        <v>86</v>
      </c>
      <c r="H5" s="134"/>
      <c r="I5" s="134"/>
      <c r="J5" s="134"/>
    </row>
    <row r="6" spans="7:10" ht="18" x14ac:dyDescent="0.2">
      <c r="G6" s="134"/>
      <c r="H6" s="134"/>
      <c r="I6" s="134"/>
      <c r="J6" s="134"/>
    </row>
    <row r="8" spans="7:10" ht="20" x14ac:dyDescent="0.2">
      <c r="G8" s="135" t="s">
        <v>87</v>
      </c>
    </row>
    <row r="9" spans="7:10" ht="16" x14ac:dyDescent="0.2">
      <c r="G9" s="136" t="s">
        <v>88</v>
      </c>
      <c r="H9" s="136"/>
      <c r="I9" s="136"/>
      <c r="J9" s="136"/>
    </row>
    <row r="11" spans="7:10" ht="20" x14ac:dyDescent="0.2">
      <c r="G11" s="135" t="s">
        <v>89</v>
      </c>
    </row>
    <row r="12" spans="7:10" ht="16" x14ac:dyDescent="0.2">
      <c r="G12" s="136" t="s">
        <v>90</v>
      </c>
      <c r="H12" s="136"/>
      <c r="I12" s="136"/>
      <c r="J12" s="136"/>
    </row>
    <row r="14" spans="7:10" ht="20" x14ac:dyDescent="0.2">
      <c r="G14" s="135" t="s">
        <v>91</v>
      </c>
    </row>
    <row r="15" spans="7:10" ht="16" x14ac:dyDescent="0.2">
      <c r="G15" s="137" t="s">
        <v>92</v>
      </c>
      <c r="H15" s="136"/>
      <c r="I15" s="136"/>
      <c r="J15" s="136"/>
    </row>
    <row r="17" spans="7:10" ht="20" x14ac:dyDescent="0.2">
      <c r="G17" s="135" t="s">
        <v>93</v>
      </c>
    </row>
    <row r="18" spans="7:10" ht="16" x14ac:dyDescent="0.2">
      <c r="G18" s="136" t="s">
        <v>94</v>
      </c>
      <c r="H18" s="136"/>
      <c r="I18" s="136"/>
      <c r="J18" s="136"/>
    </row>
    <row r="20" spans="7:10" ht="20" x14ac:dyDescent="0.2">
      <c r="G20" s="135" t="s">
        <v>95</v>
      </c>
    </row>
    <row r="21" spans="7:10" ht="16" x14ac:dyDescent="0.2">
      <c r="G21" s="137" t="s">
        <v>96</v>
      </c>
      <c r="H21" s="137"/>
      <c r="I21" s="137"/>
      <c r="J21" s="137"/>
    </row>
  </sheetData>
  <sheetProtection algorithmName="SHA-512" hashValue="nyNJFN71Apd6P1NrShnuaqOvrq4fbNLyQSOGOrSNeN8a7G3DvUhyTvCMfs1lhqclXO80qFlEqyI8qTVmZcFxqg==" saltValue="vFl4v8RQeNg7jTZLlKIf5Q==" spinCount="100000" sheet="1" objects="1" scenarios="1"/>
  <mergeCells count="1">
    <mergeCell ref="G4:J4"/>
  </mergeCells>
  <hyperlinks>
    <hyperlink ref="G15" r:id="rId1" xr:uid="{9EF30251-8F0E-5C4C-99EE-13DB681D91DF}"/>
    <hyperlink ref="G21:J21" r:id="rId2" display="extension.sdstate.edu " xr:uid="{6712136D-BF41-6D40-B4DB-6FB4097F36A1}"/>
  </hyperlinks>
  <pageMargins left="0.7" right="0.7" top="0.75" bottom="0.75" header="0.3" footer="0.3"/>
  <pageSetup scale="65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Inventory</vt:lpstr>
      <vt:lpstr>Demand</vt:lpstr>
      <vt:lpstr>Results</vt:lpstr>
      <vt:lpstr>Contact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Moorse, Kira</cp:lastModifiedBy>
  <cp:lastPrinted>2024-09-26T15:41:50Z</cp:lastPrinted>
  <dcterms:created xsi:type="dcterms:W3CDTF">2021-06-15T14:10:45Z</dcterms:created>
  <dcterms:modified xsi:type="dcterms:W3CDTF">2026-05-20T21:43:37Z</dcterms:modified>
</cp:coreProperties>
</file>