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codeName="ThisWorkbook" defaultThemeVersion="124226"/>
  <mc:AlternateContent xmlns:mc="http://schemas.openxmlformats.org/markup-compatibility/2006">
    <mc:Choice Requires="x15">
      <x15ac:absPath xmlns:x15ac="http://schemas.microsoft.com/office/spreadsheetml/2010/11/ac" url="/Users/kiragifford/Desktop/P-00138-2026/03-Final/"/>
    </mc:Choice>
  </mc:AlternateContent>
  <xr:revisionPtr revIDLastSave="0" documentId="8_{AA86C281-DBF1-504B-8F06-9B2395D2D9A4}" xr6:coauthVersionLast="47" xr6:coauthVersionMax="47" xr10:uidLastSave="{00000000-0000-0000-0000-000000000000}"/>
  <bookViews>
    <workbookView xWindow="3720" yWindow="1920" windowWidth="29040" windowHeight="23920" xr2:uid="{00000000-000D-0000-FFFF-FFFF00000000}"/>
  </bookViews>
  <sheets>
    <sheet name="Read Me" sheetId="26" r:id="rId1"/>
    <sheet name="Input Assumptions" sheetId="31" r:id="rId2"/>
    <sheet name="East &amp; Central High Production" sheetId="7" r:id="rId3"/>
    <sheet name="East &amp; Central Mid Production" sheetId="33" r:id="rId4"/>
    <sheet name="Central &amp; West Low Production" sheetId="34" r:id="rId5"/>
    <sheet name="Contact" sheetId="32" r:id="rId6"/>
    <sheet name="Charts" sheetId="29" state="hidden" r:id="rId7"/>
    <sheet name="ComparisonInstructions" sheetId="15" state="hidden" r:id="rId8"/>
    <sheet name="Budget Template" sheetId="11" state="hidden" r:id="rId9"/>
    <sheet name="Sheet1" sheetId="17" state="hidden" r:id="rId10"/>
  </sheets>
  <definedNames>
    <definedName name="_xlnm.Print_Area" localSheetId="2">'East &amp; Central High Production'!$A$1:$E$32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31" l="1"/>
  <c r="F41" i="34"/>
  <c r="F42" i="33"/>
  <c r="C6" i="31"/>
  <c r="K6" i="31" s="1"/>
  <c r="F41" i="7"/>
  <c r="F39" i="34"/>
  <c r="F40" i="33"/>
  <c r="F39" i="7"/>
  <c r="C4" i="31"/>
  <c r="F42" i="34" l="1"/>
  <c r="B13" i="34" s="1"/>
  <c r="F42" i="7"/>
  <c r="F43" i="33"/>
  <c r="I5" i="31"/>
  <c r="I9" i="31"/>
  <c r="E9" i="31"/>
  <c r="I8" i="31"/>
  <c r="J7" i="31"/>
  <c r="E6" i="31"/>
  <c r="D6" i="31" s="1"/>
  <c r="E5" i="31"/>
  <c r="D7" i="31"/>
  <c r="D8" i="31"/>
  <c r="F40" i="7" l="1"/>
  <c r="F41" i="33"/>
  <c r="F40" i="34"/>
  <c r="D5" i="31"/>
  <c r="D9" i="31"/>
  <c r="E34" i="34" l="1"/>
  <c r="D34" i="34"/>
  <c r="C34" i="34"/>
  <c r="B34" i="34"/>
  <c r="E12" i="34"/>
  <c r="D12" i="34"/>
  <c r="C12" i="34"/>
  <c r="B12" i="34"/>
  <c r="E7" i="34"/>
  <c r="E9" i="34" s="1"/>
  <c r="D7" i="34"/>
  <c r="D9" i="34" s="1"/>
  <c r="C7" i="34"/>
  <c r="C9" i="34" s="1"/>
  <c r="B7" i="34"/>
  <c r="B9" i="34" s="1"/>
  <c r="E35" i="33"/>
  <c r="D35" i="33"/>
  <c r="C35" i="33"/>
  <c r="B35" i="33"/>
  <c r="E12" i="33"/>
  <c r="D12" i="33"/>
  <c r="C12" i="33"/>
  <c r="B12" i="33"/>
  <c r="E7" i="33"/>
  <c r="E9" i="33" s="1"/>
  <c r="D7" i="33"/>
  <c r="D9" i="33" s="1"/>
  <c r="C7" i="33"/>
  <c r="C9" i="33" s="1"/>
  <c r="B7" i="33"/>
  <c r="B9" i="33" s="1"/>
  <c r="B7" i="7" l="1"/>
  <c r="H17" i="31"/>
  <c r="G17" i="31"/>
  <c r="F17" i="31"/>
  <c r="E17" i="31"/>
  <c r="D17" i="31"/>
  <c r="C17" i="31"/>
  <c r="B17" i="31"/>
  <c r="C9" i="31"/>
  <c r="C8" i="31"/>
  <c r="C7" i="31"/>
  <c r="E4" i="31"/>
  <c r="D4" i="31" s="1"/>
  <c r="E14" i="7" l="1"/>
  <c r="E14" i="34"/>
  <c r="E14" i="33"/>
  <c r="D14" i="7"/>
  <c r="D14" i="34"/>
  <c r="D14" i="33"/>
  <c r="C14" i="7"/>
  <c r="C14" i="34"/>
  <c r="C14" i="33"/>
  <c r="B14" i="33"/>
  <c r="B14" i="34"/>
  <c r="B14" i="7"/>
  <c r="H4" i="29"/>
  <c r="G4" i="29"/>
  <c r="F4" i="29"/>
  <c r="E4" i="29"/>
  <c r="D4" i="29"/>
  <c r="C4" i="29"/>
  <c r="B4" i="29"/>
  <c r="C20" i="11"/>
  <c r="C29" i="11" s="1"/>
  <c r="C30" i="11" s="1"/>
  <c r="B20" i="11"/>
  <c r="B29" i="11" s="1"/>
  <c r="B30" i="11" s="1"/>
  <c r="C5" i="11"/>
  <c r="C7" i="11" s="1"/>
  <c r="C31" i="11" s="1"/>
  <c r="B5" i="11"/>
  <c r="B7" i="11" s="1"/>
  <c r="E34" i="7"/>
  <c r="D34" i="7"/>
  <c r="C34" i="7"/>
  <c r="B34" i="7"/>
  <c r="E12" i="7"/>
  <c r="D12" i="7"/>
  <c r="C12" i="7"/>
  <c r="B12" i="7"/>
  <c r="E7" i="7"/>
  <c r="E9" i="7" s="1"/>
  <c r="D7" i="7"/>
  <c r="D9" i="7" s="1"/>
  <c r="C7" i="7"/>
  <c r="C9" i="7" s="1"/>
  <c r="B9" i="7"/>
  <c r="G2" i="29" l="1"/>
  <c r="F2" i="29"/>
  <c r="B22" i="11"/>
  <c r="C22" i="11"/>
  <c r="B31" i="11"/>
  <c r="B21" i="11"/>
  <c r="C21" i="11"/>
  <c r="C13" i="33" l="1"/>
  <c r="C20" i="33" s="1"/>
  <c r="B13" i="7"/>
  <c r="B20" i="7" s="1"/>
  <c r="E13" i="33"/>
  <c r="E20" i="33" s="1"/>
  <c r="E24" i="33" s="1"/>
  <c r="E31" i="33" s="1"/>
  <c r="D13" i="7"/>
  <c r="C13" i="7"/>
  <c r="C20" i="7" s="1"/>
  <c r="C23" i="7" s="1"/>
  <c r="D13" i="34"/>
  <c r="E13" i="7"/>
  <c r="D13" i="33"/>
  <c r="D20" i="33" s="1"/>
  <c r="C13" i="34"/>
  <c r="B13" i="33"/>
  <c r="E13" i="34"/>
  <c r="E20" i="34" s="1"/>
  <c r="H2" i="29"/>
  <c r="C24" i="33" l="1"/>
  <c r="C25" i="33" s="1"/>
  <c r="B23" i="7"/>
  <c r="B2" i="29" s="1"/>
  <c r="D20" i="34"/>
  <c r="D23" i="34" s="1"/>
  <c r="B20" i="34"/>
  <c r="B23" i="34" s="1"/>
  <c r="C20" i="34"/>
  <c r="C23" i="34" s="1"/>
  <c r="E20" i="7"/>
  <c r="E23" i="7" s="1"/>
  <c r="D20" i="7"/>
  <c r="D23" i="7" s="1"/>
  <c r="B20" i="33"/>
  <c r="B24" i="33" s="1"/>
  <c r="E26" i="33"/>
  <c r="E25" i="33"/>
  <c r="E32" i="33"/>
  <c r="E33" i="33"/>
  <c r="E23" i="34"/>
  <c r="D24" i="33"/>
  <c r="C2" i="29"/>
  <c r="C24" i="7"/>
  <c r="C25" i="7"/>
  <c r="C30" i="7"/>
  <c r="C31" i="7" s="1"/>
  <c r="F6" i="29"/>
  <c r="H6" i="29"/>
  <c r="G6" i="29"/>
  <c r="C31" i="33" l="1"/>
  <c r="C26" i="33"/>
  <c r="B25" i="7"/>
  <c r="B24" i="7"/>
  <c r="B30" i="7"/>
  <c r="D30" i="34"/>
  <c r="D31" i="34" s="1"/>
  <c r="D24" i="34"/>
  <c r="C25" i="34"/>
  <c r="C30" i="34"/>
  <c r="C31" i="34" s="1"/>
  <c r="C24" i="34"/>
  <c r="B25" i="34"/>
  <c r="B24" i="34"/>
  <c r="B30" i="34"/>
  <c r="B31" i="34" s="1"/>
  <c r="D25" i="34"/>
  <c r="D2" i="29"/>
  <c r="D25" i="7"/>
  <c r="D30" i="7"/>
  <c r="D32" i="7" s="1"/>
  <c r="D6" i="29" s="1"/>
  <c r="D24" i="7"/>
  <c r="E2" i="29"/>
  <c r="E30" i="7"/>
  <c r="E32" i="7" s="1"/>
  <c r="E6" i="29" s="1"/>
  <c r="E24" i="7"/>
  <c r="E25" i="7"/>
  <c r="B25" i="33"/>
  <c r="B26" i="33"/>
  <c r="B31" i="33"/>
  <c r="B32" i="33" s="1"/>
  <c r="D31" i="33"/>
  <c r="D25" i="33"/>
  <c r="D26" i="33"/>
  <c r="E30" i="34"/>
  <c r="E25" i="34"/>
  <c r="E24" i="34"/>
  <c r="C32" i="33"/>
  <c r="C33" i="33"/>
  <c r="C32" i="7"/>
  <c r="C6" i="29" s="1"/>
  <c r="B32" i="7" l="1"/>
  <c r="B6" i="29" s="1"/>
  <c r="D31" i="7"/>
  <c r="B31" i="7"/>
  <c r="D32" i="34"/>
  <c r="B33" i="33"/>
  <c r="C32" i="34"/>
  <c r="B32" i="34"/>
  <c r="E31" i="7"/>
  <c r="D32" i="33"/>
  <c r="D33" i="33"/>
  <c r="E31" i="34"/>
  <c r="E3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Jack</author>
  </authors>
  <commentList>
    <comment ref="B5" authorId="0" shapeId="0" xr:uid="{00000000-0006-0000-0100-000001000000}">
      <text>
        <r>
          <rPr>
            <sz val="12"/>
            <color indexed="81"/>
            <rFont val="Tahoma"/>
            <family val="2"/>
          </rPr>
          <t>Enter your yield estimate for 2025. One method of estimating your yield is to use your APH and then adjust it upward based on trend yields in South Dakota. Corn yield increases by 2.4 bushels per year in South Dakota based on the last 40 years of data.</t>
        </r>
      </text>
    </comment>
    <comment ref="C5" authorId="0" shapeId="0" xr:uid="{00000000-0006-0000-0100-000002000000}">
      <text>
        <r>
          <rPr>
            <sz val="12"/>
            <color indexed="81"/>
            <rFont val="Tahoma"/>
            <family val="2"/>
          </rPr>
          <t>Enter your yield estimate for 2025. One method of estimating your yield is to use your APH and then adjust it upward based on trend yields in South Dakota. Soybean yield increased
 by 0.5 bushels per year in South Dakota based on the last 40 years of data.</t>
        </r>
      </text>
    </comment>
    <comment ref="D5" authorId="0" shapeId="0" xr:uid="{00000000-0006-0000-0100-000003000000}">
      <text>
        <r>
          <rPr>
            <sz val="12"/>
            <color indexed="81"/>
            <rFont val="Tahoma"/>
            <family val="2"/>
          </rPr>
          <t>Enter your yield estimate for 2025. One method of estimating your yield is to use your APH and then adjust it upward based on trend yields in South Dakota. Spring wheat yield increased
 by 0.5 bushels per year in South Dakota based on the last 40 years of data.</t>
        </r>
      </text>
    </comment>
    <comment ref="E5" authorId="0" shapeId="0" xr:uid="{00000000-0006-0000-0100-000004000000}">
      <text>
        <r>
          <rPr>
            <sz val="12"/>
            <color rgb="FF000000"/>
            <rFont val="Tahoma"/>
            <family val="2"/>
          </rPr>
          <t>Enter your yield estimate for 2025. One method of estimating your yield is to use your APH and then adjust it upward based on trend yields in South Dakota. Winter wheat yield increased
 by 0.5 bushels per year in South Dakota based on the last 40 years of data.</t>
        </r>
        <r>
          <rPr>
            <sz val="9"/>
            <color rgb="FF000000"/>
            <rFont val="Tahoma"/>
            <family val="2"/>
          </rPr>
          <t xml:space="preserve">
</t>
        </r>
      </text>
    </comment>
    <comment ref="A6" authorId="0" shapeId="0" xr:uid="{00000000-0006-0000-0100-000008000000}">
      <text>
        <r>
          <rPr>
            <sz val="12"/>
            <color rgb="FF000000"/>
            <rFont val="Tahoma"/>
            <family val="2"/>
          </rPr>
          <t xml:space="preserve">The estimated selling price is what you expect to receive for crop at harvest. </t>
        </r>
        <r>
          <rPr>
            <sz val="9"/>
            <color rgb="FF000000"/>
            <rFont val="Tahoma"/>
            <family val="2"/>
          </rPr>
          <t xml:space="preserve">
</t>
        </r>
      </text>
    </comment>
    <comment ref="A8" authorId="0" shapeId="0" xr:uid="{00000000-0006-0000-0100-00000A000000}">
      <text>
        <r>
          <rPr>
            <sz val="12"/>
            <color rgb="FF000000"/>
            <rFont val="Tahoma"/>
            <family val="2"/>
          </rPr>
          <t>Other income may include government payments, such as ARC/PLC, crop insurance payments, carbon market payments, sale of crop residue, or other income per acre.</t>
        </r>
        <r>
          <rPr>
            <sz val="9"/>
            <color rgb="FF000000"/>
            <rFont val="Tahoma"/>
            <family val="2"/>
          </rPr>
          <t xml:space="preserve">
</t>
        </r>
      </text>
    </comment>
    <comment ref="A15" authorId="0" shapeId="0" xr:uid="{00000000-0006-0000-0100-00000C000000}">
      <text>
        <r>
          <rPr>
            <sz val="12"/>
            <color indexed="81"/>
            <rFont val="Tahoma"/>
            <family val="2"/>
          </rPr>
          <t xml:space="preserve">Crop insurance includes Federal Crop Insurance and any additional coverage purchased.
</t>
        </r>
      </text>
    </comment>
    <comment ref="A16" authorId="0" shapeId="0" xr:uid="{00000000-0006-0000-0100-00000E000000}">
      <text>
        <r>
          <rPr>
            <sz val="12"/>
            <color indexed="81"/>
            <rFont val="Tahoma"/>
            <family val="2"/>
          </rPr>
          <t xml:space="preserve">Fuel  and  oil estimates for crop production. Enter your estimates based on your specific records and using any adjustments for changes in practices or prices.
</t>
        </r>
      </text>
    </comment>
    <comment ref="A17" authorId="0" shapeId="0" xr:uid="{00000000-0006-0000-0100-000010000000}">
      <text>
        <r>
          <rPr>
            <sz val="12"/>
            <color indexed="81"/>
            <rFont val="Tahoma"/>
            <family val="2"/>
          </rPr>
          <t xml:space="preserve">Repair estimates are best  made from your specific records. </t>
        </r>
      </text>
    </comment>
    <comment ref="A19" authorId="0" shapeId="0" xr:uid="{00000000-0006-0000-0100-000012000000}">
      <text>
        <r>
          <rPr>
            <sz val="12"/>
            <color indexed="81"/>
            <rFont val="Tahoma"/>
            <family val="2"/>
          </rPr>
          <t>Drying costs vary from year to year. Estimate your drying cost based on your specific records and circumstances.</t>
        </r>
        <r>
          <rPr>
            <sz val="9"/>
            <color indexed="81"/>
            <rFont val="Tahoma"/>
            <family val="2"/>
          </rPr>
          <t xml:space="preserve">
</t>
        </r>
      </text>
    </comment>
    <comment ref="A21" authorId="0" shapeId="0" xr:uid="{00000000-0006-0000-0100-000014000000}">
      <text>
        <r>
          <rPr>
            <sz val="12"/>
            <color indexed="81"/>
            <rFont val="Tahoma"/>
            <family val="2"/>
          </rPr>
          <t>Enter other variable costs specific to your crops and farm experience.</t>
        </r>
        <r>
          <rPr>
            <sz val="9"/>
            <color indexed="81"/>
            <rFont val="Tahoma"/>
            <family val="2"/>
          </rPr>
          <t xml:space="preserve">
</t>
        </r>
      </text>
    </comment>
    <comment ref="A27" authorId="0" shapeId="0" xr:uid="{00000000-0006-0000-0100-000016000000}">
      <text>
        <r>
          <rPr>
            <sz val="12"/>
            <color indexed="81"/>
            <rFont val="Tahoma"/>
            <family val="2"/>
          </rPr>
          <t>Machinery ownership costs includes economic depreciation of machinery and buildings plus insurance. These cost are best estimated from your farm specific records.</t>
        </r>
        <r>
          <rPr>
            <sz val="9"/>
            <color indexed="81"/>
            <rFont val="Tahoma"/>
            <family val="2"/>
          </rPr>
          <t xml:space="preserve">
</t>
        </r>
      </text>
    </comment>
    <comment ref="A28" authorId="0" shapeId="0" xr:uid="{00000000-0006-0000-0100-000018000000}">
      <text>
        <r>
          <rPr>
            <sz val="9"/>
            <color indexed="81"/>
            <rFont val="Tahoma"/>
            <family val="2"/>
          </rPr>
          <t xml:space="preserve">Management Charge is the withdraws or management charges attributed to each crop. This cost is best estimated from farm specific records. This cost is higher than direct labor involved in operating machinery as it also includes all general labor and withdraws from the farm business.
</t>
        </r>
      </text>
    </comment>
    <comment ref="A32" authorId="0" shapeId="0" xr:uid="{00000000-0006-0000-0100-00001A000000}">
      <text>
        <r>
          <rPr>
            <sz val="12"/>
            <color indexed="81"/>
            <rFont val="Tahoma"/>
            <family val="2"/>
          </rPr>
          <t>The return to land is the amount available for rent after deducting all costs listed on spreadsheet.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Jack</author>
  </authors>
  <commentList>
    <comment ref="B5" authorId="0" shapeId="0" xr:uid="{BEF264FD-4AFA-4F33-A1A4-E12488793421}">
      <text>
        <r>
          <rPr>
            <sz val="12"/>
            <color indexed="81"/>
            <rFont val="Tahoma"/>
            <family val="2"/>
          </rPr>
          <t xml:space="preserve">Enter your yield estimate for 2025. One method of estimating your yield is to use your APH and then adjust it upward based on trend yields in South Dakota. Corn yield increases by 2.4 bushels per year in South Dakota based on the last 40 years of data.
</t>
        </r>
      </text>
    </comment>
    <comment ref="C5" authorId="0" shapeId="0" xr:uid="{B548AE39-27F7-4229-AD7A-42F792405A44}">
      <text>
        <r>
          <rPr>
            <sz val="12"/>
            <color indexed="81"/>
            <rFont val="Tahoma"/>
            <family val="2"/>
          </rPr>
          <t>Enter your yield estimate for 2025. One method of estimating your yield is to use your APH and then adjust it upward based on trend yields in South Dakota. Soybean yield increased
 by 0.5 bushels per year in South Dakota based on the last 40 years of data.</t>
        </r>
        <r>
          <rPr>
            <sz val="9"/>
            <color indexed="81"/>
            <rFont val="Tahoma"/>
            <family val="2"/>
          </rPr>
          <t xml:space="preserve">
</t>
        </r>
      </text>
    </comment>
    <comment ref="D5" authorId="0" shapeId="0" xr:uid="{F43BECFF-3709-43C5-B904-F091076304B3}">
      <text>
        <r>
          <rPr>
            <sz val="12"/>
            <color indexed="81"/>
            <rFont val="Tahoma"/>
            <family val="2"/>
          </rPr>
          <t>Enter your yield estimate for 2025. One method of estimating your yield is to use your APH and then adjust it upward based on trend yields in South Dakota. Spring wheat yield increased
 by 0.5 bushels per year in South Dakota based on the last 40 years of data.</t>
        </r>
      </text>
    </comment>
    <comment ref="E5" authorId="0" shapeId="0" xr:uid="{EF41A376-C3E6-4590-828C-D1BD40813A02}">
      <text>
        <r>
          <rPr>
            <sz val="12"/>
            <color indexed="81"/>
            <rFont val="Tahoma"/>
            <family val="2"/>
          </rPr>
          <t>Enter your yield estimate for 2025. One method of estimating your yield is to use your APH and then adjust it upward based on trend yields in South Dakota. Winter wheat yield increased
 by 0.5 bushels per year in South Dakota based on the last 40 years of data.</t>
        </r>
      </text>
    </comment>
    <comment ref="A6" authorId="0" shapeId="0" xr:uid="{C5EEBFC8-E306-42A7-8AA0-9764A5D3B0CD}">
      <text>
        <r>
          <rPr>
            <sz val="12"/>
            <color rgb="FF000000"/>
            <rFont val="Tahoma"/>
            <family val="2"/>
          </rPr>
          <t xml:space="preserve">The estimated selling price is what you expect to receive for crop at harvest. </t>
        </r>
        <r>
          <rPr>
            <sz val="9"/>
            <color rgb="FF000000"/>
            <rFont val="Tahoma"/>
            <family val="2"/>
          </rPr>
          <t xml:space="preserve">
</t>
        </r>
      </text>
    </comment>
    <comment ref="A8" authorId="0" shapeId="0" xr:uid="{2B95DAC1-AD59-4933-A508-D336D8796DC2}">
      <text>
        <r>
          <rPr>
            <sz val="12"/>
            <color indexed="81"/>
            <rFont val="Tahoma"/>
            <family val="2"/>
          </rPr>
          <t>Other income may include government payments, sale of crop residue, or other income per acre.</t>
        </r>
        <r>
          <rPr>
            <sz val="9"/>
            <color indexed="81"/>
            <rFont val="Tahoma"/>
            <family val="2"/>
          </rPr>
          <t xml:space="preserve">
</t>
        </r>
      </text>
    </comment>
    <comment ref="A15" authorId="0" shapeId="0" xr:uid="{2524E30E-E749-44B4-9F76-B6F2DD945BD2}">
      <text>
        <r>
          <rPr>
            <sz val="12"/>
            <color indexed="81"/>
            <rFont val="Tahoma"/>
            <family val="2"/>
          </rPr>
          <t xml:space="preserve">Crop insurance includes Federal Crop Insurance and any additional coverage purchased.
</t>
        </r>
      </text>
    </comment>
    <comment ref="A16" authorId="0" shapeId="0" xr:uid="{89893CF7-5195-47A8-8E07-2A36E0AB3A64}">
      <text>
        <r>
          <rPr>
            <sz val="12"/>
            <color indexed="81"/>
            <rFont val="Tahoma"/>
            <family val="2"/>
          </rPr>
          <t xml:space="preserve">Fuel  and  oil estimates for crop production. Enter your estimates based on your specific records and using any adjustments for changes in practices or prices.
</t>
        </r>
      </text>
    </comment>
    <comment ref="A17" authorId="0" shapeId="0" xr:uid="{F23CB575-B879-44D9-93CC-32072480AF98}">
      <text>
        <r>
          <rPr>
            <sz val="12"/>
            <color indexed="81"/>
            <rFont val="Tahoma"/>
            <family val="2"/>
          </rPr>
          <t xml:space="preserve">Repair estimates are best  made from your specific records. </t>
        </r>
      </text>
    </comment>
    <comment ref="A19" authorId="0" shapeId="0" xr:uid="{4870FBF9-8F5D-400E-9FE3-4064A43D4BDE}">
      <text>
        <r>
          <rPr>
            <sz val="12"/>
            <color indexed="81"/>
            <rFont val="Tahoma"/>
            <family val="2"/>
          </rPr>
          <t>Drying costs vary from year to year. Estimate your drying cost based on your specific records and circumstances.</t>
        </r>
        <r>
          <rPr>
            <sz val="9"/>
            <color indexed="81"/>
            <rFont val="Tahoma"/>
            <family val="2"/>
          </rPr>
          <t xml:space="preserve">
</t>
        </r>
      </text>
    </comment>
    <comment ref="A21" authorId="0" shapeId="0" xr:uid="{A4EF3178-4593-4AF3-A692-F4B2E4646EFE}">
      <text>
        <r>
          <rPr>
            <sz val="12"/>
            <color indexed="81"/>
            <rFont val="Tahoma"/>
            <family val="2"/>
          </rPr>
          <t>Enter other variable costs specific to your crops and farm experience.</t>
        </r>
        <r>
          <rPr>
            <sz val="9"/>
            <color indexed="81"/>
            <rFont val="Tahoma"/>
            <family val="2"/>
          </rPr>
          <t xml:space="preserve">
</t>
        </r>
      </text>
    </comment>
    <comment ref="A28" authorId="0" shapeId="0" xr:uid="{85550752-B3A6-45A6-B895-47DC55559EA2}">
      <text>
        <r>
          <rPr>
            <sz val="12"/>
            <color indexed="81"/>
            <rFont val="Tahoma"/>
            <family val="2"/>
          </rPr>
          <t>Machinery ownership costs includes economic depreciation of machinery and buildings plus insurance. These cost are best estimated from your farm specific records.</t>
        </r>
        <r>
          <rPr>
            <sz val="9"/>
            <color indexed="81"/>
            <rFont val="Tahoma"/>
            <family val="2"/>
          </rPr>
          <t xml:space="preserve">
</t>
        </r>
      </text>
    </comment>
    <comment ref="A29" authorId="0" shapeId="0" xr:uid="{33069932-9752-4359-AADC-40A76882603C}">
      <text>
        <r>
          <rPr>
            <sz val="9"/>
            <color indexed="81"/>
            <rFont val="Tahoma"/>
            <family val="2"/>
          </rPr>
          <t xml:space="preserve">Management Charge is the withdraws or management charges attributed to each crop. This cost is best estimated from farm specific records. This cost is higher than direct labor involved in operating machinery as it also includes all general labor and withdraws from the farm business.
</t>
        </r>
      </text>
    </comment>
    <comment ref="A33" authorId="0" shapeId="0" xr:uid="{C0CF708A-0FC0-4E3A-8536-AE90B73EA3AE}">
      <text>
        <r>
          <rPr>
            <sz val="12"/>
            <color indexed="81"/>
            <rFont val="Tahoma"/>
            <family val="2"/>
          </rPr>
          <t>The return to land is the amount available for rent after deducting all costs listed on spreadsheet.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Jack</author>
  </authors>
  <commentList>
    <comment ref="B5" authorId="0" shapeId="0" xr:uid="{FB8C994A-6DBE-41BE-8881-561141CFA90A}">
      <text>
        <r>
          <rPr>
            <sz val="12"/>
            <color rgb="FF000000"/>
            <rFont val="Tahoma"/>
            <family val="2"/>
          </rPr>
          <t>Enter your yield estimate for 2025. One method of estimating your yield is to use your APH and then adjust it upward based on trend yields in South Dakota. Corn yield increases by 2.4 bushels per year in South Dakota based on the last 40 years of data.</t>
        </r>
      </text>
    </comment>
    <comment ref="C5" authorId="0" shapeId="0" xr:uid="{58BAAE66-173C-4999-A0A6-027618FB2737}">
      <text>
        <r>
          <rPr>
            <sz val="12"/>
            <color indexed="81"/>
            <rFont val="Tahoma"/>
            <family val="2"/>
          </rPr>
          <t>Enter your yield estimate for 2025. One method of estimating your yield is to use your APH and then adjust it upward based on trend yields in South Dakota. Soybean yield increased
 by 0.5 bushels per year in South Dakota based on the last 40 years of data.</t>
        </r>
      </text>
    </comment>
    <comment ref="D5" authorId="0" shapeId="0" xr:uid="{FC2EA05B-CDBF-4C9D-B17D-2AB24DE859F6}">
      <text>
        <r>
          <rPr>
            <sz val="12"/>
            <color indexed="81"/>
            <rFont val="Tahoma"/>
            <family val="2"/>
          </rPr>
          <t>Enter your yield estimate for 2025. One method of estimating your yield is to use your APH and then adjust it upward based on trend yields in South Dakota. Spring wheat yield increased
 by 0.5 bushels per year in South Dakota based on the last 40 years of data.</t>
        </r>
        <r>
          <rPr>
            <sz val="9"/>
            <color indexed="81"/>
            <rFont val="Tahoma"/>
            <family val="2"/>
          </rPr>
          <t xml:space="preserve">
</t>
        </r>
      </text>
    </comment>
    <comment ref="E5" authorId="0" shapeId="0" xr:uid="{078E1C5A-49F1-492A-9AD5-E3D4E57245BB}">
      <text>
        <r>
          <rPr>
            <sz val="12"/>
            <color indexed="81"/>
            <rFont val="Tahoma"/>
            <family val="2"/>
          </rPr>
          <t>Enter your yield estimate for 2025. One method of estimating your yield is to use your APH and then adjust it upward based on trend yields in South Dakota. Winter wheat yield increased
 by 0.5 bushels per year in South Dakota based on the last 40 years of data.</t>
        </r>
      </text>
    </comment>
    <comment ref="A6" authorId="0" shapeId="0" xr:uid="{C6E3E260-5544-43CA-84CC-0861846367C0}">
      <text>
        <r>
          <rPr>
            <sz val="12"/>
            <color rgb="FF000000"/>
            <rFont val="Tahoma"/>
            <family val="2"/>
          </rPr>
          <t xml:space="preserve">The estimated selling price is what you expect to receive for crop at harvest. </t>
        </r>
        <r>
          <rPr>
            <sz val="9"/>
            <color rgb="FF000000"/>
            <rFont val="Tahoma"/>
            <family val="2"/>
          </rPr>
          <t xml:space="preserve">
</t>
        </r>
      </text>
    </comment>
    <comment ref="A8" authorId="0" shapeId="0" xr:uid="{8A46655A-3F3A-4DBA-8FC2-70AAB3FFE782}">
      <text>
        <r>
          <rPr>
            <sz val="12"/>
            <color indexed="81"/>
            <rFont val="Tahoma"/>
            <family val="2"/>
          </rPr>
          <t>Other income may include government payments, sale of crop residue, or other income per acre.</t>
        </r>
        <r>
          <rPr>
            <sz val="9"/>
            <color indexed="81"/>
            <rFont val="Tahoma"/>
            <family val="2"/>
          </rPr>
          <t xml:space="preserve">
</t>
        </r>
      </text>
    </comment>
    <comment ref="A15" authorId="0" shapeId="0" xr:uid="{DF272DC7-FBED-4818-B257-225C34D586CD}">
      <text>
        <r>
          <rPr>
            <sz val="12"/>
            <color indexed="81"/>
            <rFont val="Tahoma"/>
            <family val="2"/>
          </rPr>
          <t xml:space="preserve">Crop insurance includes Federal Crop Insurance and any additional coverage purchased.
</t>
        </r>
      </text>
    </comment>
    <comment ref="A16" authorId="0" shapeId="0" xr:uid="{F3F2B592-3185-4511-9488-BED44C091469}">
      <text>
        <r>
          <rPr>
            <sz val="12"/>
            <color indexed="81"/>
            <rFont val="Tahoma"/>
            <family val="2"/>
          </rPr>
          <t xml:space="preserve">Fuel  and  oil estimates for crop production. Enter your estimates based on your specific records and using any adjustments for changes in practices or prices.
</t>
        </r>
      </text>
    </comment>
    <comment ref="A17" authorId="0" shapeId="0" xr:uid="{B1F263AC-DBD0-4DA2-96F8-C817207DB03A}">
      <text>
        <r>
          <rPr>
            <sz val="12"/>
            <color indexed="81"/>
            <rFont val="Tahoma"/>
            <family val="2"/>
          </rPr>
          <t xml:space="preserve">Repair estimates are best  made from your specific records. </t>
        </r>
      </text>
    </comment>
    <comment ref="A19" authorId="0" shapeId="0" xr:uid="{B402F36B-AE05-45F8-AF4C-60A6F202357A}">
      <text>
        <r>
          <rPr>
            <sz val="12"/>
            <color indexed="81"/>
            <rFont val="Tahoma"/>
            <family val="2"/>
          </rPr>
          <t>Drying costs vary from year to year. Estimate your drying cost based on your specific records and circumstances.</t>
        </r>
        <r>
          <rPr>
            <sz val="9"/>
            <color indexed="81"/>
            <rFont val="Tahoma"/>
            <family val="2"/>
          </rPr>
          <t xml:space="preserve">
</t>
        </r>
      </text>
    </comment>
    <comment ref="A21" authorId="0" shapeId="0" xr:uid="{7F700680-D6C7-443F-AFC6-9469AC6337B6}">
      <text>
        <r>
          <rPr>
            <sz val="12"/>
            <color indexed="81"/>
            <rFont val="Tahoma"/>
            <family val="2"/>
          </rPr>
          <t>Enter other variable costs specific to your crops and farm experience.</t>
        </r>
        <r>
          <rPr>
            <sz val="9"/>
            <color indexed="81"/>
            <rFont val="Tahoma"/>
            <family val="2"/>
          </rPr>
          <t xml:space="preserve">
</t>
        </r>
      </text>
    </comment>
    <comment ref="A27" authorId="0" shapeId="0" xr:uid="{9206F1E5-231E-474A-86EA-916DBFC143B9}">
      <text>
        <r>
          <rPr>
            <sz val="12"/>
            <color indexed="81"/>
            <rFont val="Tahoma"/>
            <family val="2"/>
          </rPr>
          <t>Machinery ownership costs includes economic depreciation of machinery and buildings plus insurance. These cost are best estimated from your farm specific records.</t>
        </r>
        <r>
          <rPr>
            <sz val="9"/>
            <color indexed="81"/>
            <rFont val="Tahoma"/>
            <family val="2"/>
          </rPr>
          <t xml:space="preserve">
</t>
        </r>
      </text>
    </comment>
    <comment ref="A28" authorId="0" shapeId="0" xr:uid="{C85B3C32-18BE-4AFD-98D4-EA14108D4A39}">
      <text>
        <r>
          <rPr>
            <sz val="9"/>
            <color indexed="81"/>
            <rFont val="Tahoma"/>
            <family val="2"/>
          </rPr>
          <t xml:space="preserve">Management Charge is the withdraws or management charges attributed to each crop. This cost is best estimated from farm specific records. This cost is higher than direct labor involved in operating machinery as it also includes all general labor and withdraws from the farm business.
</t>
        </r>
      </text>
    </comment>
    <comment ref="A32" authorId="0" shapeId="0" xr:uid="{DD905249-F1CC-4EF3-85B9-468C5240FBAC}">
      <text>
        <r>
          <rPr>
            <sz val="12"/>
            <color indexed="81"/>
            <rFont val="Tahoma"/>
            <family val="2"/>
          </rPr>
          <t>The return to land is the amount available for rent after deducting all costs listed on spreadsheet.</t>
        </r>
        <r>
          <rPr>
            <sz val="9"/>
            <color indexed="81"/>
            <rFont val="Tahoma"/>
            <family val="2"/>
          </rPr>
          <t xml:space="preserve">
</t>
        </r>
      </text>
    </comment>
  </commentList>
</comments>
</file>

<file path=xl/sharedStrings.xml><?xml version="1.0" encoding="utf-8"?>
<sst xmlns="http://schemas.openxmlformats.org/spreadsheetml/2006/main" count="277" uniqueCount="172">
  <si>
    <t xml:space="preserve">  Estimated Yield</t>
  </si>
  <si>
    <t xml:space="preserve">  Estimated Selling price</t>
  </si>
  <si>
    <t xml:space="preserve">  Seed</t>
  </si>
  <si>
    <t xml:space="preserve">  Fertilizer</t>
  </si>
  <si>
    <t xml:space="preserve">  Crop Insurance</t>
  </si>
  <si>
    <t xml:space="preserve">  Drying</t>
  </si>
  <si>
    <t xml:space="preserve">  Land Charge</t>
  </si>
  <si>
    <t xml:space="preserve">  Operating Interest</t>
  </si>
  <si>
    <t xml:space="preserve">  Other variable costs</t>
  </si>
  <si>
    <t>Gross return</t>
  </si>
  <si>
    <t>Gross Return per acre</t>
  </si>
  <si>
    <t>Direct costs per acre</t>
  </si>
  <si>
    <t>Return over direct cost per acre</t>
  </si>
  <si>
    <t xml:space="preserve">  Value per acre</t>
  </si>
  <si>
    <t>Total direct costs per bushel</t>
  </si>
  <si>
    <t xml:space="preserve">Total direct costs per acre </t>
  </si>
  <si>
    <t>Cooperative Extension Service</t>
  </si>
  <si>
    <t xml:space="preserve">     DISCLAIMER</t>
  </si>
  <si>
    <t xml:space="preserve"> The authors and distributors of the template assume no liability for </t>
  </si>
  <si>
    <t xml:space="preserve"> use or misuse of this template or the decisions which result.</t>
  </si>
  <si>
    <t xml:space="preserve">  Other income per acre</t>
  </si>
  <si>
    <t xml:space="preserve">  Machinery Costs (Operating)</t>
  </si>
  <si>
    <t xml:space="preserve">  Machinery (Ownership Costs)</t>
  </si>
  <si>
    <t xml:space="preserve"> Total costs per acre</t>
  </si>
  <si>
    <t xml:space="preserve">  Total cost per bushel</t>
  </si>
  <si>
    <t xml:space="preserve"> </t>
  </si>
  <si>
    <t>SDSU Cooperative Extension Service</t>
  </si>
  <si>
    <t>605-796-4841</t>
  </si>
  <si>
    <t>Special thanks to SDSU Extension and Industry Specialists for their input.</t>
  </si>
  <si>
    <t xml:space="preserve">  Custom hire</t>
  </si>
  <si>
    <t xml:space="preserve">This spreadsheet is intended for educational purposes only. </t>
  </si>
  <si>
    <t>CORN</t>
  </si>
  <si>
    <t>Your Farm Estimates</t>
  </si>
  <si>
    <t xml:space="preserve">  Crop chemicals</t>
  </si>
  <si>
    <t xml:space="preserve">  Return to management and labor per acre</t>
  </si>
  <si>
    <t>NOTE: This template is unprotected and may be modified to fit your specific crop and circumstances.</t>
  </si>
  <si>
    <t>2008 Partial Budget Crop Enterprise Comparison Spreadsheet</t>
  </si>
  <si>
    <t xml:space="preserve">This decision aid has been developed to assist producers with partial budget comparative analysis between two crops. </t>
  </si>
  <si>
    <t xml:space="preserve">This decision aid is presented in spreadsheet format where one worksheet is provided giving the description </t>
  </si>
  <si>
    <t xml:space="preserve">and instructions for use.  A second worksheet is provided for users to provide their own input values.  </t>
  </si>
  <si>
    <t>The second worksheet also presents partial budget comparative analysis results between the two crops being analyzed.</t>
  </si>
  <si>
    <t>User Require Input Values are required for:</t>
  </si>
  <si>
    <t xml:space="preserve">     Name Identifier for Crop 1</t>
  </si>
  <si>
    <t xml:space="preserve">     Estimated Yield for Crop 1</t>
  </si>
  <si>
    <t xml:space="preserve">     Estimated "Range" in Crop 1 Yield.  </t>
  </si>
  <si>
    <t xml:space="preserve">               This range allows for a comparison of results across an estimated yield range.  For example, an estimated yield </t>
  </si>
  <si>
    <t xml:space="preserve">               of 140 bushels per acre for corn with a "range" value of 20% results in analysis of average corn yields at </t>
  </si>
  <si>
    <t xml:space="preserve">               140 bushels per acre, lower corn yields of 112 bushels per acre and higher corn yields of 168 bushels per acre</t>
  </si>
  <si>
    <t xml:space="preserve">     Estimated Price for Crop 1</t>
  </si>
  <si>
    <t xml:space="preserve">     Estimated Range in Crop 1 Price.  </t>
  </si>
  <si>
    <t xml:space="preserve">               This range allows for a comparison of results across an estimated price range.  For example, an estimated price </t>
  </si>
  <si>
    <t xml:space="preserve">               of $4.24  per bushel for corn with a "range" value of 25% results in analysis of average corn prices at </t>
  </si>
  <si>
    <t xml:space="preserve">               $4.24 per bushel, lower corn prices of $3.18 per bushel and higher corn prices of $5.30 per bushel.</t>
  </si>
  <si>
    <t xml:space="preserve">     Total Direct Costs Per Acre Crop1</t>
  </si>
  <si>
    <t xml:space="preserve">               Total Direct Costs Per Acre is used assuming that there will be no changes to machinery or land costs per acre</t>
  </si>
  <si>
    <t xml:space="preserve">     Name Identifier for Crop 2</t>
  </si>
  <si>
    <t xml:space="preserve">     Estimated Yield for Crop 2</t>
  </si>
  <si>
    <t xml:space="preserve">     Estimated Range in Crop 2 Yield.  </t>
  </si>
  <si>
    <t xml:space="preserve">               of 40 bushels per acre for soybeans with a "range" value of 15% results in analysis of average soybean yields at </t>
  </si>
  <si>
    <t xml:space="preserve">               40 bushels per acre, lower soybean yields of 34 bushels per acre and higher soybean yields of 46 bushels per acre</t>
  </si>
  <si>
    <t xml:space="preserve">     Estimated Price for Crop 2</t>
  </si>
  <si>
    <t xml:space="preserve">     Estimated Range in Crop 2 Price.  </t>
  </si>
  <si>
    <t xml:space="preserve">               of $10.45  per bushel for soybeans with a "range" value of 20% results in analysis of average soybean prices at </t>
  </si>
  <si>
    <t xml:space="preserve">               $10.45 per bushel, lower soybean prices of $8.36 per bushel and higher soybean prices of $12.54 per bushel.</t>
  </si>
  <si>
    <t xml:space="preserve">     Total Direct Costs Per Acre Crop 2</t>
  </si>
  <si>
    <t>Extension Economics</t>
  </si>
  <si>
    <t>South Dakota State University</t>
  </si>
  <si>
    <t>PO Box 504</t>
  </si>
  <si>
    <t>Brookings, SD 57006</t>
  </si>
  <si>
    <t>Gross revenue</t>
  </si>
  <si>
    <t>Gross Revenue per acre</t>
  </si>
  <si>
    <t>Crop Type:</t>
  </si>
  <si>
    <t>Per Acre</t>
  </si>
  <si>
    <t>Soybeans</t>
  </si>
  <si>
    <t>$/unit</t>
  </si>
  <si>
    <t>Production Inputs Used for Budgets:</t>
  </si>
  <si>
    <t>Seed price, $/unit</t>
  </si>
  <si>
    <t>Fertilizer:</t>
  </si>
  <si>
    <t>N</t>
  </si>
  <si>
    <t>P2O5</t>
  </si>
  <si>
    <t>K2O</t>
  </si>
  <si>
    <t xml:space="preserve">Corn </t>
  </si>
  <si>
    <t>Sunflowers</t>
  </si>
  <si>
    <t>Value per acre</t>
  </si>
  <si>
    <t>Other income per acre</t>
  </si>
  <si>
    <t>Seed</t>
  </si>
  <si>
    <t>Fertilizer</t>
  </si>
  <si>
    <t>Pesticides</t>
  </si>
  <si>
    <t xml:space="preserve">Crop Insurance </t>
  </si>
  <si>
    <t>Fuel &amp; Oil</t>
  </si>
  <si>
    <t>Repairs</t>
  </si>
  <si>
    <t>Custom hire</t>
  </si>
  <si>
    <t>Drying</t>
  </si>
  <si>
    <t>Operating Interest</t>
  </si>
  <si>
    <t>Other variable costs</t>
  </si>
  <si>
    <t>Machinery (Ownership Costs)</t>
  </si>
  <si>
    <t>Management Charge</t>
  </si>
  <si>
    <t>Estimated Yield, bu.,cwt.,ton</t>
  </si>
  <si>
    <t>Estimated selling price per bu.,cwt.,ton</t>
  </si>
  <si>
    <t>Return to Land</t>
  </si>
  <si>
    <t>Total direct costs per bu., cwt., ton</t>
  </si>
  <si>
    <t>Seeding rate (lbs., seeds, etc.)</t>
  </si>
  <si>
    <t>Total cost per acre before land charge</t>
  </si>
  <si>
    <t>Total cost per bu., cwt., ton before land charge</t>
  </si>
  <si>
    <t>S</t>
  </si>
  <si>
    <t>Field Peas</t>
  </si>
  <si>
    <t>Spring Wheat</t>
  </si>
  <si>
    <t>Winter Wheat</t>
  </si>
  <si>
    <t xml:space="preserve">Yellow cells are locations for producers to input their operation's data. </t>
  </si>
  <si>
    <t xml:space="preserve">This spreadsheet may be used to estimate revenues and costs per crop. In the spreadsheet, </t>
  </si>
  <si>
    <t xml:space="preserve">revenue is calculated by entering expected yield and price. Other income includes government </t>
  </si>
  <si>
    <t xml:space="preserve">payments and any crop residue sales on a per acre basis. Line item cost estimates are listed </t>
  </si>
  <si>
    <t xml:space="preserve">below. These items are best estimated from your records or expected costs in your area. Fuel, oil, </t>
  </si>
  <si>
    <t xml:space="preserve">Blank lines are left for costs that are material and unique to your operation and may be inserted </t>
  </si>
  <si>
    <t xml:space="preserve">as needed. The managment fee is a charge for managing the crop enterprises and is estimated </t>
  </si>
  <si>
    <t xml:space="preserve">using FINBIN trends. Total costs per acre and bushel are the totals of costs listed before a land </t>
  </si>
  <si>
    <t xml:space="preserve">charge. Return to land is the net of revenues and costs listed.  </t>
  </si>
  <si>
    <t xml:space="preserve">The authors of this workbook provide it as an educational tool and assume no liability for use or </t>
  </si>
  <si>
    <t xml:space="preserve">misuse of this workbook or the decisions which result. </t>
  </si>
  <si>
    <t xml:space="preserve">SDSU Extension is an equal opportunity provider and employer in accordance with the </t>
  </si>
  <si>
    <t xml:space="preserve">nondiscrimination policies of South Dakota State University, the South Dakota Board of Regents </t>
  </si>
  <si>
    <t>and the United States Department of Agriculture.</t>
  </si>
  <si>
    <t>Corn</t>
  </si>
  <si>
    <t>Alfafa</t>
  </si>
  <si>
    <t>Direct Costs</t>
  </si>
  <si>
    <t>Equip &amp; Labor</t>
  </si>
  <si>
    <r>
      <rPr>
        <sz val="12"/>
        <color theme="1"/>
        <rFont val="Arial"/>
        <family val="2"/>
      </rPr>
      <t xml:space="preserve">Learn more at </t>
    </r>
    <r>
      <rPr>
        <u/>
        <sz val="12"/>
        <color theme="10"/>
        <rFont val="Arial"/>
        <family val="2"/>
      </rPr>
      <t>extension.sdstate.edu</t>
    </r>
    <r>
      <rPr>
        <sz val="12"/>
        <color theme="1"/>
        <rFont val="Arial"/>
        <family val="2"/>
      </rPr>
      <t>.</t>
    </r>
  </si>
  <si>
    <t xml:space="preserve">repairs, machinery ownership costs and management fee in the budgets are estimated using </t>
  </si>
  <si>
    <t>`</t>
  </si>
  <si>
    <t>Ferilizer</t>
  </si>
  <si>
    <t>$ per ton</t>
  </si>
  <si>
    <t>MAP (11-52-00)</t>
  </si>
  <si>
    <t>10-34-00</t>
  </si>
  <si>
    <t>Urea (N)</t>
  </si>
  <si>
    <t>Potash (0-0-60)</t>
  </si>
  <si>
    <t>$ per lb.</t>
  </si>
  <si>
    <t>AMS (21-0-0-24s)</t>
  </si>
  <si>
    <t>28%</t>
  </si>
  <si>
    <t>Sunflower</t>
  </si>
  <si>
    <t>Alfalfa</t>
  </si>
  <si>
    <t>Pre- applications</t>
  </si>
  <si>
    <t>Post applications</t>
  </si>
  <si>
    <t xml:space="preserve">Total </t>
  </si>
  <si>
    <t>Estimated Yield, bu/acre</t>
  </si>
  <si>
    <t>Estimated selling price, $/bu</t>
  </si>
  <si>
    <t>Crop Revenue per acre</t>
  </si>
  <si>
    <t>Other crop income per acre</t>
  </si>
  <si>
    <t>$/ton fertilizer</t>
  </si>
  <si>
    <t>2026 Crop Production Budgets</t>
  </si>
  <si>
    <t xml:space="preserve">FINBIN trends for similar farms and crops then are adjusted for expected changes for 2026.  </t>
  </si>
  <si>
    <t>2026 Crop Budget - East and Central South Dakota (High Production)</t>
  </si>
  <si>
    <t xml:space="preserve">2026 Crop Budget - East and Central South Dakota (Mid Production) </t>
  </si>
  <si>
    <t>2026 Crop Budget - Central and West South Dakota (Low Production)</t>
  </si>
  <si>
    <t>Pesticides/Herbicides</t>
  </si>
  <si>
    <t>Fertilizer, Pesticide, and Herbicide Costs</t>
  </si>
  <si>
    <t>Total Price per lb. of nutrient</t>
  </si>
  <si>
    <t>Phosphorus</t>
  </si>
  <si>
    <t>Nitrogen (N)</t>
  </si>
  <si>
    <t>Phosphorus (P)</t>
  </si>
  <si>
    <t>Potassium (K)</t>
  </si>
  <si>
    <t>Sulfur (S)</t>
  </si>
  <si>
    <t>Location</t>
  </si>
  <si>
    <t>Brookings, SD 57007</t>
  </si>
  <si>
    <t>Phone</t>
  </si>
  <si>
    <t>Email</t>
  </si>
  <si>
    <t>Website</t>
  </si>
  <si>
    <t xml:space="preserve">extension.sdstate.edu </t>
  </si>
  <si>
    <t>Sarah Sellars</t>
  </si>
  <si>
    <t>Assistant Professor &amp; SDSU Extension Sustainable Farm &amp; Food Systems Specialist</t>
  </si>
  <si>
    <t>South Dakota State University, Harding Hall 209, Box 2220</t>
  </si>
  <si>
    <t>(605) 688-4873</t>
  </si>
  <si>
    <t xml:space="preserve">sarah.sellars@sdstate.edu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</si>
</sst>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0\)"/>
  </numFmts>
  <fonts count="27"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0"/>
      <name val="Arial"/>
      <family val="2"/>
    </font>
    <font>
      <sz val="10"/>
      <name val="Times New Roman"/>
      <family val="1"/>
    </font>
    <font>
      <b/>
      <sz val="12"/>
      <color rgb="FF002060"/>
      <name val="Arial"/>
      <family val="2"/>
    </font>
    <font>
      <b/>
      <sz val="16"/>
      <name val="Arial"/>
      <family val="2"/>
    </font>
    <font>
      <sz val="10"/>
      <name val="Arial"/>
      <family val="2"/>
    </font>
    <font>
      <sz val="9"/>
      <color indexed="81"/>
      <name val="Tahoma"/>
      <family val="2"/>
    </font>
    <font>
      <sz val="12"/>
      <color indexed="81"/>
      <name val="Tahoma"/>
      <family val="2"/>
    </font>
    <font>
      <b/>
      <sz val="12"/>
      <name val="Arial"/>
      <family val="2"/>
    </font>
    <font>
      <sz val="12"/>
      <name val="Arial"/>
      <family val="2"/>
    </font>
    <font>
      <sz val="12"/>
      <color theme="1"/>
      <name val="Arial"/>
      <family val="2"/>
    </font>
    <font>
      <b/>
      <sz val="12"/>
      <color theme="1"/>
      <name val="Arial"/>
      <family val="2"/>
    </font>
    <font>
      <sz val="12"/>
      <color rgb="FF002060"/>
      <name val="Arial"/>
      <family val="2"/>
    </font>
    <font>
      <sz val="12"/>
      <color rgb="FF000000"/>
      <name val="Tahoma"/>
      <family val="2"/>
    </font>
    <font>
      <sz val="9"/>
      <color rgb="FF000000"/>
      <name val="Tahoma"/>
      <family val="2"/>
    </font>
    <font>
      <u/>
      <sz val="10"/>
      <color theme="10"/>
      <name val="Arial"/>
      <family val="2"/>
    </font>
    <font>
      <u/>
      <sz val="12"/>
      <color theme="10"/>
      <name val="Arial"/>
      <family val="2"/>
    </font>
    <font>
      <sz val="14"/>
      <name val="Arial"/>
      <family val="2"/>
    </font>
    <font>
      <b/>
      <sz val="14"/>
      <name val="Arial"/>
      <family val="2"/>
    </font>
    <font>
      <b/>
      <sz val="20"/>
      <color rgb="FF0034A7"/>
      <name val="Arial"/>
      <family val="2"/>
    </font>
    <font>
      <b/>
      <sz val="26"/>
      <color rgb="FF0034A7"/>
      <name val="Arial"/>
      <family val="2"/>
    </font>
    <font>
      <sz val="14"/>
      <color theme="1"/>
      <name val="Arial"/>
      <family val="2"/>
    </font>
    <font>
      <b/>
      <sz val="16"/>
      <color rgb="FF0034A7"/>
      <name val="Arial"/>
      <family val="2"/>
    </font>
  </fonts>
  <fills count="4">
    <fill>
      <patternFill patternType="none"/>
    </fill>
    <fill>
      <patternFill patternType="gray125"/>
    </fill>
    <fill>
      <patternFill patternType="solid">
        <fgColor rgb="FFFFD100"/>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dotted">
        <color indexed="64"/>
      </left>
      <right style="dotted">
        <color indexed="64"/>
      </right>
      <top style="thin">
        <color indexed="64"/>
      </top>
      <bottom/>
      <diagonal/>
    </border>
    <border>
      <left/>
      <right style="dotted">
        <color indexed="64"/>
      </right>
      <top/>
      <bottom/>
      <diagonal/>
    </border>
    <border>
      <left style="dotted">
        <color indexed="64"/>
      </left>
      <right style="dotted">
        <color indexed="64"/>
      </right>
      <top/>
      <bottom/>
      <diagonal/>
    </border>
    <border>
      <left/>
      <right style="dotted">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xf numFmtId="44" fontId="5" fillId="0" borderId="0" applyFont="0" applyFill="0" applyBorder="0" applyAlignment="0" applyProtection="0"/>
    <xf numFmtId="0" fontId="4" fillId="0" borderId="0"/>
    <xf numFmtId="43" fontId="9" fillId="0" borderId="0" applyFont="0" applyFill="0" applyBorder="0" applyAlignment="0" applyProtection="0"/>
    <xf numFmtId="0" fontId="2" fillId="0" borderId="0"/>
    <xf numFmtId="44" fontId="4" fillId="0" borderId="0" applyFont="0" applyFill="0" applyBorder="0" applyAlignment="0" applyProtection="0"/>
    <xf numFmtId="0" fontId="1" fillId="0" borderId="0"/>
    <xf numFmtId="0" fontId="19" fillId="0" borderId="0" applyNumberFormat="0" applyFill="0" applyBorder="0" applyAlignment="0" applyProtection="0"/>
  </cellStyleXfs>
  <cellXfs count="180">
    <xf numFmtId="0" fontId="0" fillId="0" borderId="0" xfId="0"/>
    <xf numFmtId="44" fontId="0" fillId="0" borderId="0" xfId="0" applyNumberFormat="1"/>
    <xf numFmtId="0" fontId="0" fillId="0" borderId="0" xfId="0" applyAlignment="1">
      <alignment horizontal="center"/>
    </xf>
    <xf numFmtId="10" fontId="0" fillId="0" borderId="0" xfId="0" applyNumberFormat="1"/>
    <xf numFmtId="0" fontId="3" fillId="0" borderId="0" xfId="0" applyFont="1"/>
    <xf numFmtId="0" fontId="0" fillId="0" borderId="1" xfId="0" applyBorder="1"/>
    <xf numFmtId="0" fontId="0" fillId="0" borderId="10" xfId="0" applyBorder="1" applyAlignment="1">
      <alignment horizontal="center"/>
    </xf>
    <xf numFmtId="0" fontId="3" fillId="0" borderId="1" xfId="0" applyFont="1" applyBorder="1"/>
    <xf numFmtId="0" fontId="0" fillId="0" borderId="1" xfId="0" applyBorder="1" applyAlignment="1">
      <alignment horizontal="center"/>
    </xf>
    <xf numFmtId="0" fontId="0" fillId="0" borderId="1" xfId="0" applyBorder="1" applyAlignment="1" applyProtection="1">
      <alignment horizontal="center"/>
      <protection locked="0"/>
    </xf>
    <xf numFmtId="44" fontId="0" fillId="0" borderId="1" xfId="0" applyNumberFormat="1" applyBorder="1"/>
    <xf numFmtId="44" fontId="0" fillId="0" borderId="1" xfId="0" applyNumberFormat="1" applyBorder="1" applyAlignment="1">
      <alignment horizontal="center"/>
    </xf>
    <xf numFmtId="44" fontId="0" fillId="0" borderId="1" xfId="0" applyNumberFormat="1" applyBorder="1" applyAlignment="1" applyProtection="1">
      <alignment horizontal="center"/>
      <protection locked="0"/>
    </xf>
    <xf numFmtId="43" fontId="0" fillId="0" borderId="1" xfId="0" applyNumberFormat="1" applyBorder="1" applyAlignment="1" applyProtection="1">
      <alignment horizontal="center"/>
      <protection locked="0"/>
    </xf>
    <xf numFmtId="0" fontId="3" fillId="0" borderId="1" xfId="0" applyFont="1" applyBorder="1" applyAlignment="1">
      <alignment wrapText="1"/>
    </xf>
    <xf numFmtId="10" fontId="3" fillId="0" borderId="1" xfId="0" applyNumberFormat="1" applyFont="1" applyBorder="1"/>
    <xf numFmtId="10" fontId="0" fillId="0" borderId="1" xfId="0" applyNumberFormat="1" applyBorder="1" applyAlignment="1" applyProtection="1">
      <alignment horizontal="center"/>
      <protection locked="0"/>
    </xf>
    <xf numFmtId="44" fontId="3" fillId="0" borderId="1" xfId="0" applyNumberFormat="1" applyFont="1" applyBorder="1"/>
    <xf numFmtId="44" fontId="0" fillId="0" borderId="1" xfId="0" applyNumberFormat="1" applyBorder="1" applyProtection="1">
      <protection locked="0"/>
    </xf>
    <xf numFmtId="0" fontId="4" fillId="0" borderId="0" xfId="2"/>
    <xf numFmtId="0" fontId="3" fillId="0" borderId="0" xfId="2" applyFont="1"/>
    <xf numFmtId="0" fontId="6" fillId="0" borderId="0" xfId="2" applyFont="1"/>
    <xf numFmtId="0" fontId="13" fillId="0" borderId="0" xfId="2" applyFont="1"/>
    <xf numFmtId="0" fontId="12" fillId="0" borderId="0" xfId="2" applyFont="1"/>
    <xf numFmtId="0" fontId="14" fillId="0" borderId="0" xfId="0" applyFont="1" applyAlignment="1">
      <alignment vertical="top"/>
    </xf>
    <xf numFmtId="0" fontId="13" fillId="0" borderId="0" xfId="2" applyFont="1" applyAlignment="1">
      <alignment vertical="top" wrapText="1"/>
    </xf>
    <xf numFmtId="0" fontId="13" fillId="0" borderId="0" xfId="2" applyFont="1" applyAlignment="1">
      <alignment horizontal="left" vertical="top" wrapText="1"/>
    </xf>
    <xf numFmtId="0" fontId="13" fillId="0" borderId="8" xfId="0" applyFont="1" applyBorder="1" applyAlignment="1">
      <alignment horizontal="left"/>
    </xf>
    <xf numFmtId="42" fontId="12" fillId="0" borderId="15" xfId="0" applyNumberFormat="1" applyFont="1" applyBorder="1" applyAlignment="1">
      <alignment horizontal="center"/>
    </xf>
    <xf numFmtId="42" fontId="12" fillId="0" borderId="8" xfId="0" applyNumberFormat="1" applyFont="1" applyBorder="1" applyAlignment="1">
      <alignment horizontal="center"/>
    </xf>
    <xf numFmtId="0" fontId="13" fillId="0" borderId="9" xfId="0" applyFont="1" applyBorder="1" applyAlignment="1">
      <alignment horizontal="left"/>
    </xf>
    <xf numFmtId="42" fontId="12" fillId="2" borderId="18" xfId="1" applyNumberFormat="1" applyFont="1" applyFill="1" applyBorder="1" applyAlignment="1" applyProtection="1">
      <alignment horizontal="center"/>
      <protection locked="0"/>
    </xf>
    <xf numFmtId="42" fontId="12" fillId="2" borderId="9" xfId="1" applyNumberFormat="1" applyFont="1" applyFill="1" applyBorder="1" applyAlignment="1" applyProtection="1">
      <alignment horizontal="center"/>
      <protection locked="0"/>
    </xf>
    <xf numFmtId="42" fontId="12" fillId="2" borderId="18" xfId="5" applyNumberFormat="1" applyFont="1" applyFill="1" applyBorder="1" applyAlignment="1" applyProtection="1">
      <alignment horizontal="center"/>
      <protection locked="0"/>
    </xf>
    <xf numFmtId="0" fontId="12" fillId="0" borderId="5" xfId="0" applyFont="1" applyBorder="1"/>
    <xf numFmtId="42" fontId="12" fillId="0" borderId="13" xfId="0" applyNumberFormat="1" applyFont="1" applyBorder="1" applyAlignment="1">
      <alignment horizontal="center"/>
    </xf>
    <xf numFmtId="42" fontId="12" fillId="0" borderId="5" xfId="0" applyNumberFormat="1" applyFont="1" applyBorder="1" applyAlignment="1">
      <alignment horizontal="center"/>
    </xf>
    <xf numFmtId="0" fontId="13" fillId="0" borderId="10" xfId="0" applyFont="1" applyBorder="1"/>
    <xf numFmtId="42" fontId="12" fillId="0" borderId="16" xfId="0" applyNumberFormat="1" applyFont="1" applyBorder="1" applyAlignment="1">
      <alignment horizontal="center"/>
    </xf>
    <xf numFmtId="42" fontId="12" fillId="0" borderId="17" xfId="0" applyNumberFormat="1" applyFont="1" applyBorder="1" applyAlignment="1">
      <alignment horizontal="center"/>
    </xf>
    <xf numFmtId="41" fontId="12" fillId="0" borderId="13" xfId="0" applyNumberFormat="1" applyFont="1" applyBorder="1" applyAlignment="1">
      <alignment horizontal="center"/>
    </xf>
    <xf numFmtId="0" fontId="12" fillId="0" borderId="7" xfId="0" applyFont="1" applyBorder="1"/>
    <xf numFmtId="42" fontId="12" fillId="0" borderId="14" xfId="0" applyNumberFormat="1" applyFont="1" applyBorder="1" applyAlignment="1">
      <alignment horizontal="center"/>
    </xf>
    <xf numFmtId="42" fontId="12" fillId="0" borderId="7" xfId="0" applyNumberFormat="1" applyFont="1" applyBorder="1" applyAlignment="1">
      <alignment horizontal="center"/>
    </xf>
    <xf numFmtId="41" fontId="12" fillId="0" borderId="19" xfId="0" applyNumberFormat="1" applyFont="1" applyBorder="1" applyAlignment="1">
      <alignment horizontal="center"/>
    </xf>
    <xf numFmtId="0" fontId="13" fillId="0" borderId="8" xfId="0" applyFont="1" applyBorder="1"/>
    <xf numFmtId="41" fontId="12" fillId="0" borderId="15" xfId="0" applyNumberFormat="1" applyFont="1" applyBorder="1" applyAlignment="1">
      <alignment horizontal="center"/>
    </xf>
    <xf numFmtId="41" fontId="12" fillId="0" borderId="8" xfId="0" applyNumberFormat="1" applyFont="1" applyBorder="1" applyAlignment="1">
      <alignment horizontal="center"/>
    </xf>
    <xf numFmtId="41" fontId="12" fillId="2" borderId="8" xfId="0" applyNumberFormat="1" applyFont="1" applyFill="1" applyBorder="1" applyAlignment="1" applyProtection="1">
      <alignment horizontal="center"/>
      <protection locked="0"/>
    </xf>
    <xf numFmtId="41" fontId="12" fillId="2" borderId="15" xfId="0" applyNumberFormat="1" applyFont="1" applyFill="1" applyBorder="1" applyAlignment="1" applyProtection="1">
      <alignment horizontal="center"/>
      <protection locked="0"/>
    </xf>
    <xf numFmtId="0" fontId="13" fillId="0" borderId="9" xfId="0" applyFont="1" applyBorder="1"/>
    <xf numFmtId="41" fontId="12" fillId="0" borderId="18" xfId="0" applyNumberFormat="1" applyFont="1" applyBorder="1" applyAlignment="1">
      <alignment horizontal="center"/>
    </xf>
    <xf numFmtId="41" fontId="12" fillId="0" borderId="9" xfId="0" applyNumberFormat="1" applyFont="1" applyBorder="1" applyAlignment="1" applyProtection="1">
      <alignment horizontal="center"/>
      <protection locked="0"/>
    </xf>
    <xf numFmtId="41" fontId="12" fillId="0" borderId="18" xfId="0" applyNumberFormat="1" applyFont="1" applyBorder="1" applyAlignment="1" applyProtection="1">
      <alignment horizontal="center"/>
      <protection locked="0"/>
    </xf>
    <xf numFmtId="44" fontId="12" fillId="0" borderId="13" xfId="0" applyNumberFormat="1" applyFont="1" applyBorder="1" applyAlignment="1">
      <alignment horizontal="center"/>
    </xf>
    <xf numFmtId="44" fontId="12" fillId="0" borderId="5" xfId="0" applyNumberFormat="1" applyFont="1" applyBorder="1" applyAlignment="1">
      <alignment horizontal="center"/>
    </xf>
    <xf numFmtId="10" fontId="12" fillId="0" borderId="11" xfId="0" applyNumberFormat="1" applyFont="1" applyBorder="1"/>
    <xf numFmtId="10" fontId="12" fillId="0" borderId="15" xfId="0" applyNumberFormat="1" applyFont="1" applyBorder="1" applyAlignment="1">
      <alignment horizontal="center"/>
    </xf>
    <xf numFmtId="0" fontId="13" fillId="0" borderId="11" xfId="0" applyFont="1" applyBorder="1"/>
    <xf numFmtId="0" fontId="13" fillId="0" borderId="12" xfId="0" applyFont="1" applyBorder="1"/>
    <xf numFmtId="41" fontId="12" fillId="0" borderId="9" xfId="0" applyNumberFormat="1" applyFont="1" applyBorder="1" applyAlignment="1">
      <alignment horizontal="center"/>
    </xf>
    <xf numFmtId="42" fontId="12" fillId="0" borderId="18" xfId="0" applyNumberFormat="1" applyFont="1" applyBorder="1" applyAlignment="1">
      <alignment horizontal="center"/>
    </xf>
    <xf numFmtId="0" fontId="13" fillId="0" borderId="0" xfId="0" applyFont="1" applyAlignment="1">
      <alignment horizontal="center"/>
    </xf>
    <xf numFmtId="0" fontId="13" fillId="0" borderId="0" xfId="0" applyFont="1"/>
    <xf numFmtId="44" fontId="13" fillId="0" borderId="0" xfId="0" applyNumberFormat="1" applyFont="1"/>
    <xf numFmtId="10" fontId="13" fillId="0" borderId="0" xfId="0" applyNumberFormat="1" applyFont="1"/>
    <xf numFmtId="0" fontId="8" fillId="0" borderId="0" xfId="0" applyFont="1" applyAlignment="1">
      <alignment vertical="center" wrapText="1"/>
    </xf>
    <xf numFmtId="0" fontId="12" fillId="0" borderId="13" xfId="0" applyFont="1" applyBorder="1" applyAlignment="1" applyProtection="1">
      <alignment horizontal="right" vertical="center"/>
      <protection hidden="1"/>
    </xf>
    <xf numFmtId="0" fontId="13" fillId="0" borderId="20" xfId="0" applyFont="1" applyBorder="1" applyAlignment="1">
      <alignment horizontal="left"/>
    </xf>
    <xf numFmtId="0" fontId="12" fillId="0" borderId="13" xfId="0" applyFont="1" applyBorder="1"/>
    <xf numFmtId="9" fontId="7" fillId="0" borderId="13" xfId="0" applyNumberFormat="1" applyFont="1" applyBorder="1" applyAlignment="1" applyProtection="1">
      <alignment horizontal="center"/>
      <protection hidden="1"/>
    </xf>
    <xf numFmtId="0" fontId="16" fillId="0" borderId="13" xfId="0" applyFont="1" applyBorder="1" applyAlignment="1">
      <alignment horizontal="center"/>
    </xf>
    <xf numFmtId="0" fontId="12" fillId="2" borderId="13" xfId="0" applyFont="1" applyFill="1" applyBorder="1" applyAlignment="1" applyProtection="1">
      <alignment horizontal="center" vertical="center" wrapText="1"/>
      <protection locked="0"/>
    </xf>
    <xf numFmtId="0" fontId="14" fillId="0" borderId="0" xfId="0" applyFont="1" applyAlignment="1">
      <alignment horizontal="left" vertical="top"/>
    </xf>
    <xf numFmtId="0" fontId="13" fillId="0" borderId="0" xfId="2" applyFont="1" applyAlignment="1">
      <alignment horizontal="left" vertical="top"/>
    </xf>
    <xf numFmtId="0" fontId="8" fillId="0" borderId="0" xfId="2" applyFont="1" applyAlignment="1">
      <alignment vertical="center"/>
    </xf>
    <xf numFmtId="0" fontId="4" fillId="0" borderId="0" xfId="0" applyFont="1"/>
    <xf numFmtId="42" fontId="0" fillId="0" borderId="0" xfId="0" applyNumberFormat="1"/>
    <xf numFmtId="0" fontId="12" fillId="0" borderId="1" xfId="0" applyFont="1" applyBorder="1"/>
    <xf numFmtId="0" fontId="15" fillId="0" borderId="1" xfId="0" quotePrefix="1" applyFont="1" applyBorder="1" applyAlignment="1">
      <alignment horizontal="center"/>
    </xf>
    <xf numFmtId="0" fontId="15" fillId="0" borderId="1" xfId="0" applyFont="1" applyBorder="1"/>
    <xf numFmtId="0" fontId="13" fillId="0" borderId="25" xfId="0" applyFont="1" applyBorder="1"/>
    <xf numFmtId="0" fontId="13" fillId="0" borderId="22" xfId="0" applyFont="1" applyBorder="1"/>
    <xf numFmtId="0" fontId="13" fillId="0" borderId="1" xfId="0" applyFont="1" applyBorder="1" applyAlignment="1">
      <alignment horizontal="left"/>
    </xf>
    <xf numFmtId="0" fontId="12" fillId="0" borderId="23" xfId="0" applyFont="1" applyBorder="1" applyProtection="1">
      <protection locked="0"/>
    </xf>
    <xf numFmtId="0" fontId="15" fillId="0" borderId="1" xfId="0" applyFont="1" applyBorder="1" applyAlignment="1">
      <alignment horizontal="left"/>
    </xf>
    <xf numFmtId="0" fontId="12" fillId="0" borderId="23" xfId="0" applyFont="1" applyBorder="1" applyAlignment="1" applyProtection="1">
      <alignment horizontal="right"/>
      <protection locked="0"/>
    </xf>
    <xf numFmtId="0" fontId="12" fillId="0" borderId="24" xfId="0" applyFont="1" applyBorder="1" applyAlignment="1" applyProtection="1">
      <alignment horizontal="right"/>
      <protection locked="0"/>
    </xf>
    <xf numFmtId="0" fontId="12" fillId="0" borderId="24" xfId="0" applyFont="1" applyBorder="1" applyProtection="1">
      <protection locked="0"/>
    </xf>
    <xf numFmtId="0" fontId="13" fillId="0" borderId="1" xfId="0" applyFont="1" applyBorder="1" applyAlignment="1">
      <alignment horizontal="left" indent="1"/>
    </xf>
    <xf numFmtId="0" fontId="20" fillId="0" borderId="0" xfId="7" applyFont="1" applyBorder="1" applyAlignment="1">
      <alignment horizontal="left" vertical="top"/>
    </xf>
    <xf numFmtId="0" fontId="8" fillId="0" borderId="0" xfId="2" applyFont="1" applyAlignment="1">
      <alignment horizontal="centerContinuous" vertical="center"/>
    </xf>
    <xf numFmtId="0" fontId="13" fillId="0" borderId="0" xfId="2" applyFont="1" applyAlignment="1">
      <alignment horizontal="centerContinuous" vertical="center"/>
    </xf>
    <xf numFmtId="0" fontId="21" fillId="0" borderId="0" xfId="0" applyFont="1"/>
    <xf numFmtId="42" fontId="21" fillId="0" borderId="0" xfId="0" applyNumberFormat="1" applyFont="1"/>
    <xf numFmtId="42" fontId="22" fillId="2" borderId="0" xfId="0" applyNumberFormat="1" applyFont="1" applyFill="1"/>
    <xf numFmtId="42" fontId="22" fillId="0" borderId="0" xfId="0" applyNumberFormat="1" applyFont="1"/>
    <xf numFmtId="0" fontId="23" fillId="0" borderId="0" xfId="2" applyFont="1" applyAlignment="1">
      <alignment horizontal="centerContinuous" vertical="center"/>
    </xf>
    <xf numFmtId="41" fontId="12" fillId="0" borderId="8" xfId="0" quotePrefix="1" applyNumberFormat="1" applyFont="1" applyBorder="1" applyAlignment="1">
      <alignment horizontal="center"/>
    </xf>
    <xf numFmtId="44" fontId="12" fillId="0" borderId="1" xfId="1" applyFont="1" applyFill="1" applyBorder="1" applyAlignment="1" applyProtection="1">
      <alignment horizontal="right"/>
      <protection locked="0"/>
    </xf>
    <xf numFmtId="0" fontId="12" fillId="0" borderId="0" xfId="0" applyFont="1" applyAlignment="1">
      <alignment horizontal="center" vertical="center" wrapText="1"/>
    </xf>
    <xf numFmtId="0" fontId="12" fillId="0" borderId="28" xfId="0" applyFont="1" applyBorder="1" applyAlignment="1" applyProtection="1">
      <alignment horizontal="right" vertical="center"/>
      <protection hidden="1"/>
    </xf>
    <xf numFmtId="42" fontId="12" fillId="2" borderId="9" xfId="5" applyNumberFormat="1" applyFont="1" applyFill="1" applyBorder="1" applyAlignment="1" applyProtection="1">
      <alignment horizontal="center"/>
      <protection locked="0"/>
    </xf>
    <xf numFmtId="44" fontId="12" fillId="0" borderId="5" xfId="0" applyNumberFormat="1" applyFont="1" applyBorder="1"/>
    <xf numFmtId="0" fontId="12" fillId="3" borderId="1" xfId="0" applyFont="1" applyFill="1" applyBorder="1"/>
    <xf numFmtId="0" fontId="13" fillId="3" borderId="25" xfId="0" applyFont="1" applyFill="1" applyBorder="1"/>
    <xf numFmtId="0" fontId="13" fillId="3" borderId="22" xfId="0" applyFont="1" applyFill="1" applyBorder="1"/>
    <xf numFmtId="0" fontId="13" fillId="3" borderId="1" xfId="0" applyFont="1" applyFill="1" applyBorder="1" applyAlignment="1">
      <alignment horizontal="left"/>
    </xf>
    <xf numFmtId="0" fontId="12" fillId="2" borderId="26" xfId="0" applyFont="1" applyFill="1" applyBorder="1" applyAlignment="1" applyProtection="1">
      <alignment horizontal="right"/>
      <protection locked="0"/>
    </xf>
    <xf numFmtId="0" fontId="12" fillId="2" borderId="1" xfId="0" applyFont="1" applyFill="1" applyBorder="1" applyAlignment="1" applyProtection="1">
      <alignment horizontal="right"/>
      <protection locked="0"/>
    </xf>
    <xf numFmtId="0" fontId="12" fillId="3" borderId="23" xfId="0" applyFont="1" applyFill="1" applyBorder="1" applyProtection="1">
      <protection locked="0"/>
    </xf>
    <xf numFmtId="0" fontId="12" fillId="3" borderId="23" xfId="0" applyFont="1" applyFill="1" applyBorder="1" applyAlignment="1" applyProtection="1">
      <alignment horizontal="right"/>
      <protection locked="0"/>
    </xf>
    <xf numFmtId="0" fontId="12" fillId="3" borderId="24" xfId="0" applyFont="1" applyFill="1" applyBorder="1" applyAlignment="1" applyProtection="1">
      <alignment horizontal="right"/>
      <protection locked="0"/>
    </xf>
    <xf numFmtId="0" fontId="12" fillId="3" borderId="24" xfId="0" applyFont="1" applyFill="1" applyBorder="1" applyProtection="1">
      <protection locked="0"/>
    </xf>
    <xf numFmtId="0" fontId="13" fillId="3" borderId="1" xfId="0" applyFont="1" applyFill="1" applyBorder="1" applyAlignment="1">
      <alignment horizontal="left" indent="1"/>
    </xf>
    <xf numFmtId="43" fontId="12" fillId="2" borderId="1" xfId="3" applyFont="1" applyFill="1" applyBorder="1" applyAlignment="1" applyProtection="1">
      <alignment horizontal="right"/>
      <protection locked="0"/>
    </xf>
    <xf numFmtId="164" fontId="12" fillId="2" borderId="26" xfId="1" applyNumberFormat="1" applyFont="1" applyFill="1" applyBorder="1" applyAlignment="1" applyProtection="1">
      <alignment horizontal="right"/>
      <protection locked="0"/>
    </xf>
    <xf numFmtId="164" fontId="12" fillId="2" borderId="1" xfId="1" applyNumberFormat="1" applyFont="1" applyFill="1" applyBorder="1" applyAlignment="1" applyProtection="1">
      <alignment horizontal="right"/>
      <protection locked="0"/>
    </xf>
    <xf numFmtId="9" fontId="12" fillId="0" borderId="13" xfId="0" applyNumberFormat="1" applyFont="1" applyBorder="1" applyAlignment="1">
      <alignment horizontal="center"/>
    </xf>
    <xf numFmtId="0" fontId="13" fillId="0" borderId="13" xfId="0" applyFont="1" applyBorder="1" applyAlignment="1">
      <alignment horizontal="center"/>
    </xf>
    <xf numFmtId="42" fontId="12" fillId="3" borderId="1" xfId="0" applyNumberFormat="1" applyFont="1" applyFill="1" applyBorder="1" applyAlignment="1">
      <alignment horizontal="center" wrapText="1"/>
    </xf>
    <xf numFmtId="0" fontId="12" fillId="3" borderId="1" xfId="0" quotePrefix="1" applyFont="1" applyFill="1" applyBorder="1" applyAlignment="1">
      <alignment horizontal="center"/>
    </xf>
    <xf numFmtId="0" fontId="12" fillId="3" borderId="1" xfId="0" applyFont="1" applyFill="1" applyBorder="1" applyAlignment="1">
      <alignment horizontal="left"/>
    </xf>
    <xf numFmtId="164" fontId="12" fillId="2" borderId="26" xfId="5" applyNumberFormat="1" applyFont="1" applyFill="1" applyBorder="1" applyAlignment="1" applyProtection="1">
      <alignment horizontal="right"/>
      <protection locked="0"/>
    </xf>
    <xf numFmtId="164" fontId="12" fillId="2" borderId="1" xfId="5" applyNumberFormat="1" applyFont="1" applyFill="1" applyBorder="1" applyAlignment="1" applyProtection="1">
      <alignment horizontal="right"/>
      <protection locked="0"/>
    </xf>
    <xf numFmtId="9" fontId="12" fillId="0" borderId="13" xfId="0" applyNumberFormat="1" applyFont="1" applyBorder="1" applyAlignment="1" applyProtection="1">
      <alignment horizontal="center"/>
      <protection hidden="1"/>
    </xf>
    <xf numFmtId="44" fontId="12" fillId="0" borderId="1" xfId="5" applyFont="1" applyFill="1" applyBorder="1" applyAlignment="1" applyProtection="1">
      <alignment horizontal="right"/>
      <protection locked="0"/>
    </xf>
    <xf numFmtId="0" fontId="12" fillId="2" borderId="19" xfId="0" applyFont="1" applyFill="1" applyBorder="1" applyAlignment="1" applyProtection="1">
      <alignment horizontal="right"/>
      <protection locked="0"/>
    </xf>
    <xf numFmtId="0" fontId="12" fillId="2" borderId="20" xfId="0" applyFont="1" applyFill="1" applyBorder="1" applyAlignment="1" applyProtection="1">
      <alignment horizontal="right"/>
      <protection locked="0"/>
    </xf>
    <xf numFmtId="44" fontId="12" fillId="2" borderId="15" xfId="0" applyNumberFormat="1" applyFont="1" applyFill="1" applyBorder="1" applyAlignment="1" applyProtection="1">
      <alignment horizontal="center"/>
      <protection locked="0"/>
    </xf>
    <xf numFmtId="44" fontId="12" fillId="2" borderId="8" xfId="0" applyNumberFormat="1" applyFont="1" applyFill="1" applyBorder="1" applyAlignment="1" applyProtection="1">
      <alignment horizontal="center"/>
      <protection locked="0"/>
    </xf>
    <xf numFmtId="42" fontId="12" fillId="2" borderId="15" xfId="0" applyNumberFormat="1" applyFont="1" applyFill="1" applyBorder="1" applyAlignment="1" applyProtection="1">
      <alignment horizontal="center"/>
      <protection locked="0"/>
    </xf>
    <xf numFmtId="42" fontId="12" fillId="2" borderId="8" xfId="0" applyNumberFormat="1" applyFont="1" applyFill="1" applyBorder="1" applyAlignment="1" applyProtection="1">
      <alignment horizontal="center"/>
      <protection locked="0"/>
    </xf>
    <xf numFmtId="42" fontId="12" fillId="0" borderId="1" xfId="0" applyNumberFormat="1" applyFont="1" applyBorder="1" applyAlignment="1">
      <alignment horizontal="center" wrapText="1"/>
    </xf>
    <xf numFmtId="44" fontId="12" fillId="2" borderId="26" xfId="1" applyFont="1" applyFill="1" applyBorder="1" applyAlignment="1" applyProtection="1">
      <alignment horizontal="right"/>
      <protection locked="0"/>
    </xf>
    <xf numFmtId="44" fontId="12" fillId="2" borderId="1" xfId="1" applyFont="1" applyFill="1" applyBorder="1" applyAlignment="1" applyProtection="1">
      <alignment horizontal="right"/>
      <protection locked="0"/>
    </xf>
    <xf numFmtId="44" fontId="12" fillId="2" borderId="26" xfId="5" applyFont="1" applyFill="1" applyBorder="1" applyAlignment="1" applyProtection="1">
      <alignment horizontal="right"/>
      <protection locked="0"/>
    </xf>
    <xf numFmtId="44" fontId="12" fillId="2" borderId="1" xfId="5" applyFont="1" applyFill="1" applyBorder="1" applyAlignment="1" applyProtection="1">
      <alignment horizontal="right"/>
      <protection locked="0"/>
    </xf>
    <xf numFmtId="0" fontId="13" fillId="0" borderId="17" xfId="0" applyFont="1" applyBorder="1"/>
    <xf numFmtId="41" fontId="12" fillId="0" borderId="16" xfId="0" applyNumberFormat="1" applyFont="1" applyBorder="1" applyAlignment="1">
      <alignment horizontal="center"/>
    </xf>
    <xf numFmtId="41" fontId="12" fillId="0" borderId="17" xfId="0" applyNumberFormat="1" applyFont="1" applyBorder="1" applyAlignment="1" applyProtection="1">
      <alignment horizontal="center"/>
      <protection locked="0"/>
    </xf>
    <xf numFmtId="41" fontId="12" fillId="0" borderId="16" xfId="0" applyNumberFormat="1" applyFont="1" applyBorder="1" applyAlignment="1" applyProtection="1">
      <alignment horizontal="center"/>
      <protection locked="0"/>
    </xf>
    <xf numFmtId="0" fontId="0" fillId="0" borderId="27" xfId="0" applyBorder="1" applyAlignment="1">
      <alignment horizontal="center"/>
    </xf>
    <xf numFmtId="0" fontId="21" fillId="0" borderId="27" xfId="0" applyFont="1" applyBorder="1" applyAlignment="1">
      <alignment horizontal="center" wrapText="1"/>
    </xf>
    <xf numFmtId="0" fontId="21" fillId="0" borderId="0" xfId="0" applyFont="1" applyAlignment="1">
      <alignment horizontal="center"/>
    </xf>
    <xf numFmtId="0" fontId="21" fillId="0" borderId="0" xfId="0" applyFont="1" applyAlignment="1">
      <alignment horizontal="center" wrapText="1"/>
    </xf>
    <xf numFmtId="0" fontId="21" fillId="0" borderId="29" xfId="0" applyFont="1" applyBorder="1"/>
    <xf numFmtId="0" fontId="21" fillId="0" borderId="30" xfId="0" applyFont="1" applyBorder="1"/>
    <xf numFmtId="9" fontId="21" fillId="0" borderId="29" xfId="0" quotePrefix="1" applyNumberFormat="1" applyFont="1" applyBorder="1"/>
    <xf numFmtId="42" fontId="22" fillId="2" borderId="31" xfId="0" applyNumberFormat="1" applyFont="1" applyFill="1" applyBorder="1" applyProtection="1">
      <protection locked="0"/>
    </xf>
    <xf numFmtId="44" fontId="22" fillId="0" borderId="31" xfId="0" applyNumberFormat="1" applyFont="1" applyBorder="1"/>
    <xf numFmtId="42" fontId="22" fillId="2" borderId="29" xfId="0" applyNumberFormat="1" applyFont="1" applyFill="1" applyBorder="1" applyProtection="1">
      <protection locked="0"/>
    </xf>
    <xf numFmtId="42" fontId="21" fillId="0" borderId="30" xfId="0" applyNumberFormat="1" applyFont="1" applyBorder="1"/>
    <xf numFmtId="42" fontId="22" fillId="0" borderId="30" xfId="0" applyNumberFormat="1" applyFont="1" applyBorder="1"/>
    <xf numFmtId="0" fontId="21" fillId="0" borderId="26" xfId="0" applyFont="1" applyBorder="1"/>
    <xf numFmtId="0" fontId="21" fillId="0" borderId="33" xfId="0" applyFont="1" applyBorder="1"/>
    <xf numFmtId="0" fontId="21" fillId="0" borderId="1" xfId="0" applyFont="1" applyBorder="1"/>
    <xf numFmtId="0" fontId="21" fillId="0" borderId="34" xfId="0" applyFont="1" applyBorder="1"/>
    <xf numFmtId="42" fontId="21" fillId="0" borderId="32" xfId="0" applyNumberFormat="1" applyFont="1" applyBorder="1"/>
    <xf numFmtId="42" fontId="22" fillId="0" borderId="32" xfId="0" applyNumberFormat="1" applyFont="1" applyBorder="1"/>
    <xf numFmtId="42" fontId="22" fillId="2" borderId="1" xfId="0" applyNumberFormat="1" applyFont="1" applyFill="1" applyBorder="1" applyProtection="1">
      <protection locked="0"/>
    </xf>
    <xf numFmtId="44" fontId="22" fillId="0" borderId="1" xfId="0" applyNumberFormat="1" applyFont="1" applyBorder="1"/>
    <xf numFmtId="44" fontId="21" fillId="0" borderId="1" xfId="0" applyNumberFormat="1" applyFont="1" applyBorder="1"/>
    <xf numFmtId="0" fontId="25" fillId="0" borderId="0" xfId="0" applyFont="1" applyAlignment="1">
      <alignment horizontal="left"/>
    </xf>
    <xf numFmtId="0" fontId="26" fillId="0" borderId="0" xfId="0" applyFont="1"/>
    <xf numFmtId="0" fontId="14" fillId="0" borderId="0" xfId="0" applyFont="1" applyAlignment="1">
      <alignment horizontal="left"/>
    </xf>
    <xf numFmtId="0" fontId="20" fillId="0" borderId="0" xfId="7" applyFont="1" applyAlignment="1">
      <alignment horizontal="left"/>
    </xf>
    <xf numFmtId="0" fontId="8" fillId="0" borderId="27" xfId="0" applyFont="1" applyBorder="1" applyAlignment="1">
      <alignment horizontal="center" vertical="center" wrapText="1"/>
    </xf>
    <xf numFmtId="0" fontId="0" fillId="0" borderId="27" xfId="0"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24" fillId="0" borderId="0" xfId="0" applyFont="1" applyAlignment="1">
      <alignment horizontal="left" vertical="top"/>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6" xfId="0" applyFont="1" applyBorder="1" applyAlignment="1">
      <alignment horizontal="center" vertical="center" wrapText="1"/>
    </xf>
  </cellXfs>
  <cellStyles count="8">
    <cellStyle name="Comma" xfId="3" builtinId="3"/>
    <cellStyle name="Currency" xfId="1" builtinId="4"/>
    <cellStyle name="Currency 2" xfId="5" xr:uid="{00000000-0005-0000-0000-000002000000}"/>
    <cellStyle name="Hyperlink" xfId="7" builtinId="8"/>
    <cellStyle name="Normal" xfId="0" builtinId="0"/>
    <cellStyle name="Normal 2" xfId="2" xr:uid="{00000000-0005-0000-0000-000005000000}"/>
    <cellStyle name="Normal 3" xfId="4" xr:uid="{00000000-0005-0000-0000-000006000000}"/>
    <cellStyle name="Normal 3 2" xfId="6" xr:uid="{00000000-0005-0000-0000-000007000000}"/>
  </cellStyles>
  <dxfs count="0"/>
  <tableStyles count="0" defaultTableStyle="TableStyleMedium9" defaultPivotStyle="PivotStyleLight16"/>
  <colors>
    <mruColors>
      <color rgb="FFFFD100"/>
      <color rgb="FF009A44"/>
      <color rgb="FF008550"/>
      <color rgb="FF0034A7"/>
      <color rgb="FF005C37"/>
      <color rgb="FF0030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800" b="1" dirty="0">
                <a:solidFill>
                  <a:schemeClr val="tx1"/>
                </a:solidFill>
                <a:latin typeface="Arial" panose="020B0604020202020204" pitchFamily="34" charset="0"/>
                <a:cs typeface="Arial" panose="020B0604020202020204" pitchFamily="34" charset="0"/>
              </a:rPr>
              <a:t> 2022 Crop Budgets</a:t>
            </a:r>
          </a:p>
          <a:p>
            <a:pPr>
              <a:defRPr sz="1800" b="1">
                <a:solidFill>
                  <a:schemeClr val="tx1"/>
                </a:solidFill>
                <a:latin typeface="Arial" panose="020B0604020202020204" pitchFamily="34" charset="0"/>
                <a:cs typeface="Arial" panose="020B0604020202020204" pitchFamily="34" charset="0"/>
              </a:defRPr>
            </a:pPr>
            <a:r>
              <a:rPr lang="en-US" sz="1800" b="1" dirty="0">
                <a:solidFill>
                  <a:schemeClr val="tx1"/>
                </a:solidFill>
                <a:latin typeface="Arial" panose="020B0604020202020204" pitchFamily="34" charset="0"/>
                <a:cs typeface="Arial" panose="020B0604020202020204" pitchFamily="34" charset="0"/>
              </a:rPr>
              <a:t>East &amp;</a:t>
            </a:r>
            <a:r>
              <a:rPr lang="en-US" sz="1800" b="1" baseline="0" dirty="0">
                <a:solidFill>
                  <a:schemeClr val="tx1"/>
                </a:solidFill>
                <a:latin typeface="Arial" panose="020B0604020202020204" pitchFamily="34" charset="0"/>
                <a:cs typeface="Arial" panose="020B0604020202020204" pitchFamily="34" charset="0"/>
              </a:rPr>
              <a:t> Central</a:t>
            </a:r>
            <a:endParaRPr lang="en-US" sz="1800" b="1" dirty="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970360412265539"/>
          <c:y val="0.21618494778590802"/>
          <c:w val="0.81042286380869055"/>
          <c:h val="0.57305417378177048"/>
        </c:manualLayout>
      </c:layout>
      <c:barChart>
        <c:barDir val="col"/>
        <c:grouping val="stacked"/>
        <c:varyColors val="0"/>
        <c:ser>
          <c:idx val="0"/>
          <c:order val="0"/>
          <c:tx>
            <c:v>Direct Costs</c:v>
          </c:tx>
          <c:spPr>
            <a:solidFill>
              <a:srgbClr val="0034A7"/>
            </a:solidFill>
            <a:ln>
              <a:solidFill>
                <a:sysClr val="windowText" lastClr="000000"/>
              </a:solid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Charts!$B$1:$H$1</c:f>
              <c:strCache>
                <c:ptCount val="7"/>
                <c:pt idx="0">
                  <c:v>Corn</c:v>
                </c:pt>
                <c:pt idx="1">
                  <c:v>Soybeans</c:v>
                </c:pt>
                <c:pt idx="2">
                  <c:v>Spring Wheat</c:v>
                </c:pt>
                <c:pt idx="3">
                  <c:v>Winter Wheat</c:v>
                </c:pt>
                <c:pt idx="4">
                  <c:v>Sunflowers</c:v>
                </c:pt>
                <c:pt idx="5">
                  <c:v>Field Peas</c:v>
                </c:pt>
                <c:pt idx="6">
                  <c:v>Alfafa</c:v>
                </c:pt>
              </c:strCache>
            </c:strRef>
          </c:cat>
          <c:val>
            <c:numRef>
              <c:f>Charts!$B$2:$H$2</c:f>
              <c:numCache>
                <c:formatCode>_("$"* #,##0_);_("$"* \(#,##0\);_("$"* "-"_);_(@_)</c:formatCode>
                <c:ptCount val="7"/>
                <c:pt idx="0">
                  <c:v>544.34349011752136</c:v>
                </c:pt>
                <c:pt idx="1">
                  <c:v>299.13950320512816</c:v>
                </c:pt>
                <c:pt idx="2">
                  <c:v>335.6067003205128</c:v>
                </c:pt>
                <c:pt idx="3">
                  <c:v>350.30847115384609</c:v>
                </c:pt>
                <c:pt idx="4">
                  <c:v>0</c:v>
                </c:pt>
                <c:pt idx="5">
                  <c:v>0</c:v>
                </c:pt>
                <c:pt idx="6">
                  <c:v>0</c:v>
                </c:pt>
              </c:numCache>
            </c:numRef>
          </c:val>
          <c:extLst>
            <c:ext xmlns:c16="http://schemas.microsoft.com/office/drawing/2014/chart" uri="{C3380CC4-5D6E-409C-BE32-E72D297353CC}">
              <c16:uniqueId val="{00000000-7251-4A9D-BA6B-82F0EA4801FB}"/>
            </c:ext>
          </c:extLst>
        </c:ser>
        <c:ser>
          <c:idx val="1"/>
          <c:order val="1"/>
          <c:tx>
            <c:v>Equip. &amp; Labor</c:v>
          </c:tx>
          <c:spPr>
            <a:solidFill>
              <a:srgbClr val="FFD1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Charts!$B$1:$H$1</c:f>
              <c:strCache>
                <c:ptCount val="7"/>
                <c:pt idx="0">
                  <c:v>Corn</c:v>
                </c:pt>
                <c:pt idx="1">
                  <c:v>Soybeans</c:v>
                </c:pt>
                <c:pt idx="2">
                  <c:v>Spring Wheat</c:v>
                </c:pt>
                <c:pt idx="3">
                  <c:v>Winter Wheat</c:v>
                </c:pt>
                <c:pt idx="4">
                  <c:v>Sunflowers</c:v>
                </c:pt>
                <c:pt idx="5">
                  <c:v>Field Peas</c:v>
                </c:pt>
                <c:pt idx="6">
                  <c:v>Alfafa</c:v>
                </c:pt>
              </c:strCache>
            </c:strRef>
          </c:cat>
          <c:val>
            <c:numRef>
              <c:f>Charts!$B$4:$H$4</c:f>
              <c:numCache>
                <c:formatCode>_("$"* #,##0_);_("$"* \(#,##0\);_("$"* "-"_);_(@_)</c:formatCode>
                <c:ptCount val="7"/>
                <c:pt idx="0">
                  <c:v>153</c:v>
                </c:pt>
                <c:pt idx="1">
                  <c:v>153</c:v>
                </c:pt>
                <c:pt idx="2">
                  <c:v>135</c:v>
                </c:pt>
                <c:pt idx="3">
                  <c:v>135</c:v>
                </c:pt>
                <c:pt idx="4">
                  <c:v>0</c:v>
                </c:pt>
                <c:pt idx="5">
                  <c:v>0</c:v>
                </c:pt>
                <c:pt idx="6">
                  <c:v>0</c:v>
                </c:pt>
              </c:numCache>
            </c:numRef>
          </c:val>
          <c:extLst>
            <c:ext xmlns:c16="http://schemas.microsoft.com/office/drawing/2014/chart" uri="{C3380CC4-5D6E-409C-BE32-E72D297353CC}">
              <c16:uniqueId val="{00000001-7251-4A9D-BA6B-82F0EA4801FB}"/>
            </c:ext>
          </c:extLst>
        </c:ser>
        <c:ser>
          <c:idx val="2"/>
          <c:order val="2"/>
          <c:tx>
            <c:v>Return to Land</c:v>
          </c:tx>
          <c:spPr>
            <a:solidFill>
              <a:srgbClr val="008550"/>
            </a:solidFill>
            <a:ln>
              <a:solidFill>
                <a:sysClr val="windowText" lastClr="000000"/>
              </a:solid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Charts!$B$1:$H$1</c:f>
              <c:strCache>
                <c:ptCount val="7"/>
                <c:pt idx="0">
                  <c:v>Corn</c:v>
                </c:pt>
                <c:pt idx="1">
                  <c:v>Soybeans</c:v>
                </c:pt>
                <c:pt idx="2">
                  <c:v>Spring Wheat</c:v>
                </c:pt>
                <c:pt idx="3">
                  <c:v>Winter Wheat</c:v>
                </c:pt>
                <c:pt idx="4">
                  <c:v>Sunflowers</c:v>
                </c:pt>
                <c:pt idx="5">
                  <c:v>Field Peas</c:v>
                </c:pt>
                <c:pt idx="6">
                  <c:v>Alfafa</c:v>
                </c:pt>
              </c:strCache>
            </c:strRef>
          </c:cat>
          <c:val>
            <c:numRef>
              <c:f>Charts!$B$6:$H$6</c:f>
              <c:numCache>
                <c:formatCode>_("$"* #,##0_);_("$"* \(#,##0\);_("$"* "-"_);_(@_)</c:formatCode>
                <c:ptCount val="7"/>
                <c:pt idx="0">
                  <c:v>91.156509882478758</c:v>
                </c:pt>
                <c:pt idx="1">
                  <c:v>42.260496794871869</c:v>
                </c:pt>
                <c:pt idx="2">
                  <c:v>-157.1067003205128</c:v>
                </c:pt>
                <c:pt idx="3">
                  <c:v>-168.1084711538461</c:v>
                </c:pt>
                <c:pt idx="4">
                  <c:v>0</c:v>
                </c:pt>
                <c:pt idx="5">
                  <c:v>0</c:v>
                </c:pt>
                <c:pt idx="6">
                  <c:v>0</c:v>
                </c:pt>
              </c:numCache>
            </c:numRef>
          </c:val>
          <c:extLst>
            <c:ext xmlns:c16="http://schemas.microsoft.com/office/drawing/2014/chart" uri="{C3380CC4-5D6E-409C-BE32-E72D297353CC}">
              <c16:uniqueId val="{00000002-7251-4A9D-BA6B-82F0EA4801FB}"/>
            </c:ext>
          </c:extLst>
        </c:ser>
        <c:dLbls>
          <c:dLblPos val="ctr"/>
          <c:showLegendKey val="0"/>
          <c:showVal val="1"/>
          <c:showCatName val="0"/>
          <c:showSerName val="0"/>
          <c:showPercent val="0"/>
          <c:showBubbleSize val="0"/>
        </c:dLbls>
        <c:gapWidth val="150"/>
        <c:overlap val="100"/>
        <c:axId val="678527304"/>
        <c:axId val="678528872"/>
      </c:barChart>
      <c:dateAx>
        <c:axId val="678527304"/>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sz="1200" b="1">
                    <a:solidFill>
                      <a:schemeClr val="tx1"/>
                    </a:solidFill>
                    <a:latin typeface="Arial" panose="020B0604020202020204" pitchFamily="34" charset="0"/>
                    <a:cs typeface="Arial" panose="020B0604020202020204" pitchFamily="34" charset="0"/>
                  </a:rPr>
                  <a:t>Source:</a:t>
                </a:r>
                <a:r>
                  <a:rPr lang="en-US" sz="1200" b="1" baseline="0">
                    <a:solidFill>
                      <a:schemeClr val="tx1"/>
                    </a:solidFill>
                    <a:latin typeface="Arial" panose="020B0604020202020204" pitchFamily="34" charset="0"/>
                    <a:cs typeface="Arial" panose="020B0604020202020204" pitchFamily="34" charset="0"/>
                  </a:rPr>
                  <a:t> SDSU Extension</a:t>
                </a:r>
                <a:endParaRPr lang="en-US" sz="1200" b="1">
                  <a:solidFill>
                    <a:schemeClr val="tx1"/>
                  </a:solidFill>
                  <a:latin typeface="Arial" panose="020B0604020202020204" pitchFamily="34" charset="0"/>
                  <a:cs typeface="Arial" panose="020B0604020202020204" pitchFamily="34" charset="0"/>
                </a:endParaRPr>
              </a:p>
            </c:rich>
          </c:tx>
          <c:layout>
            <c:manualLayout>
              <c:xMode val="edge"/>
              <c:yMode val="edge"/>
              <c:x val="1.0557253189963136E-2"/>
              <c:y val="0.9323900421538218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678528872"/>
        <c:crosses val="autoZero"/>
        <c:auto val="0"/>
        <c:lblOffset val="100"/>
        <c:baseTimeUnit val="days"/>
      </c:dateAx>
      <c:valAx>
        <c:axId val="678528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r>
                  <a:rPr lang="en-US" sz="1400" b="1">
                    <a:solidFill>
                      <a:schemeClr val="tx1"/>
                    </a:solidFill>
                    <a:latin typeface="Arial" panose="020B0604020202020204" pitchFamily="34" charset="0"/>
                    <a:cs typeface="Arial" panose="020B0604020202020204" pitchFamily="34" charset="0"/>
                  </a:rPr>
                  <a:t>$ per acre</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678527304"/>
        <c:crosses val="autoZero"/>
        <c:crossBetween val="between"/>
      </c:valAx>
      <c:spPr>
        <a:noFill/>
        <a:ln>
          <a:noFill/>
        </a:ln>
        <a:effectLst/>
      </c:spPr>
    </c:plotArea>
    <c:legend>
      <c:legendPos val="t"/>
      <c:layout>
        <c:manualLayout>
          <c:xMode val="edge"/>
          <c:yMode val="edge"/>
          <c:x val="0.18893533623084816"/>
          <c:y val="0.14438777491715685"/>
          <c:w val="0.61219298807161304"/>
          <c:h val="5.638123478102202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131731</xdr:colOff>
      <xdr:row>0</xdr:row>
      <xdr:rowOff>73025</xdr:rowOff>
    </xdr:from>
    <xdr:to>
      <xdr:col>10</xdr:col>
      <xdr:colOff>38100</xdr:colOff>
      <xdr:row>5</xdr:row>
      <xdr:rowOff>135079</xdr:rowOff>
    </xdr:to>
    <xdr:pic>
      <xdr:nvPicPr>
        <xdr:cNvPr id="4" name="Picture 3" descr="South Dakota State University Extension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43431" y="73025"/>
          <a:ext cx="1925669" cy="1243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28575</xdr:colOff>
      <xdr:row>0</xdr:row>
      <xdr:rowOff>47625</xdr:rowOff>
    </xdr:from>
    <xdr:to>
      <xdr:col>4</xdr:col>
      <xdr:colOff>245749</xdr:colOff>
      <xdr:row>1</xdr:row>
      <xdr:rowOff>592385</xdr:rowOff>
    </xdr:to>
    <xdr:pic>
      <xdr:nvPicPr>
        <xdr:cNvPr id="3" name="Picture 2">
          <a:extLst>
            <a:ext uri="{FF2B5EF4-FFF2-40B4-BE49-F238E27FC236}">
              <a16:creationId xmlns:a16="http://schemas.microsoft.com/office/drawing/2014/main" id="{4FB91BDB-9E0C-4871-9E7F-16409F7FD2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86075" y="47625"/>
          <a:ext cx="2396494" cy="7047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75074</xdr:colOff>
      <xdr:row>1</xdr:row>
      <xdr:rowOff>190335</xdr:rowOff>
    </xdr:from>
    <xdr:to>
      <xdr:col>3</xdr:col>
      <xdr:colOff>1201409</xdr:colOff>
      <xdr:row>1</xdr:row>
      <xdr:rowOff>897020</xdr:rowOff>
    </xdr:to>
    <xdr:pic>
      <xdr:nvPicPr>
        <xdr:cNvPr id="3" name="Picture 2">
          <a:extLst>
            <a:ext uri="{FF2B5EF4-FFF2-40B4-BE49-F238E27FC236}">
              <a16:creationId xmlns:a16="http://schemas.microsoft.com/office/drawing/2014/main" id="{44DBA8DA-9715-E449-8EAA-D4FEF960AAA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43585" y="382975"/>
          <a:ext cx="2388473" cy="6952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85725</xdr:colOff>
      <xdr:row>1</xdr:row>
      <xdr:rowOff>167640</xdr:rowOff>
    </xdr:from>
    <xdr:to>
      <xdr:col>4</xdr:col>
      <xdr:colOff>1046734</xdr:colOff>
      <xdr:row>1</xdr:row>
      <xdr:rowOff>837057</xdr:rowOff>
    </xdr:to>
    <xdr:pic>
      <xdr:nvPicPr>
        <xdr:cNvPr id="7" name="Picture 6">
          <a:extLst>
            <a:ext uri="{FF2B5EF4-FFF2-40B4-BE49-F238E27FC236}">
              <a16:creationId xmlns:a16="http://schemas.microsoft.com/office/drawing/2014/main" id="{AE687A17-32EE-47C5-B721-237CCD99AAE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19900" y="358140"/>
          <a:ext cx="2237359" cy="669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59055</xdr:colOff>
      <xdr:row>1</xdr:row>
      <xdr:rowOff>26671</xdr:rowOff>
    </xdr:from>
    <xdr:to>
      <xdr:col>4</xdr:col>
      <xdr:colOff>1163955</xdr:colOff>
      <xdr:row>2</xdr:row>
      <xdr:rowOff>17309</xdr:rowOff>
    </xdr:to>
    <xdr:pic>
      <xdr:nvPicPr>
        <xdr:cNvPr id="14" name="Picture 13">
          <a:extLst>
            <a:ext uri="{FF2B5EF4-FFF2-40B4-BE49-F238E27FC236}">
              <a16:creationId xmlns:a16="http://schemas.microsoft.com/office/drawing/2014/main" id="{027E1E6D-FA28-4EE0-85A0-44ADB02C59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69430" y="217171"/>
          <a:ext cx="2390775" cy="7431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228600</xdr:colOff>
      <xdr:row>0</xdr:row>
      <xdr:rowOff>152400</xdr:rowOff>
    </xdr:from>
    <xdr:to>
      <xdr:col>4</xdr:col>
      <xdr:colOff>124632</xdr:colOff>
      <xdr:row>6</xdr:row>
      <xdr:rowOff>38100</xdr:rowOff>
    </xdr:to>
    <xdr:pic>
      <xdr:nvPicPr>
        <xdr:cNvPr id="4" name="Picture 3" descr="SDSU Extension Logo&#10;">
          <a:extLst>
            <a:ext uri="{FF2B5EF4-FFF2-40B4-BE49-F238E27FC236}">
              <a16:creationId xmlns:a16="http://schemas.microsoft.com/office/drawing/2014/main" id="{37080A12-D8EC-98F8-7112-BF0121481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52400"/>
          <a:ext cx="3401232" cy="876300"/>
        </a:xfrm>
        <a:prstGeom prst="rect">
          <a:avLst/>
        </a:prstGeom>
      </xdr:spPr>
    </xdr:pic>
    <xdr:clientData/>
  </xdr:twoCellAnchor>
  <xdr:twoCellAnchor editAs="oneCell">
    <xdr:from>
      <xdr:col>0</xdr:col>
      <xdr:colOff>469900</xdr:colOff>
      <xdr:row>8</xdr:row>
      <xdr:rowOff>0</xdr:rowOff>
    </xdr:from>
    <xdr:to>
      <xdr:col>3</xdr:col>
      <xdr:colOff>393700</xdr:colOff>
      <xdr:row>20</xdr:row>
      <xdr:rowOff>25400</xdr:rowOff>
    </xdr:to>
    <xdr:pic>
      <xdr:nvPicPr>
        <xdr:cNvPr id="6" name="Picture 5" descr="Sarah Sellars portrait&#10;">
          <a:extLst>
            <a:ext uri="{FF2B5EF4-FFF2-40B4-BE49-F238E27FC236}">
              <a16:creationId xmlns:a16="http://schemas.microsoft.com/office/drawing/2014/main" id="{953D1B1C-6DC8-02E7-DE0A-5E6CE4F00C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9900" y="1574800"/>
          <a:ext cx="2552700" cy="2552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228600</xdr:colOff>
      <xdr:row>5</xdr:row>
      <xdr:rowOff>38100</xdr:rowOff>
    </xdr:from>
    <xdr:to>
      <xdr:col>23</xdr:col>
      <xdr:colOff>596900</xdr:colOff>
      <xdr:row>41</xdr:row>
      <xdr:rowOff>152400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sdstate.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mailto:sarah.sellars@sdstate.edu"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J34"/>
  <sheetViews>
    <sheetView tabSelected="1" workbookViewId="0">
      <selection activeCell="A31" sqref="A31"/>
    </sheetView>
  </sheetViews>
  <sheetFormatPr baseColWidth="10" defaultColWidth="8.83203125" defaultRowHeight="16" x14ac:dyDescent="0.2"/>
  <cols>
    <col min="1" max="16384" width="8.83203125" style="22"/>
  </cols>
  <sheetData>
    <row r="2" spans="1:10" ht="15" customHeight="1" x14ac:dyDescent="0.2">
      <c r="B2" s="75"/>
      <c r="C2" s="75"/>
      <c r="D2" s="75"/>
      <c r="E2" s="75"/>
      <c r="F2" s="75"/>
      <c r="G2" s="75"/>
    </row>
    <row r="3" spans="1:10" ht="15" customHeight="1" x14ac:dyDescent="0.2">
      <c r="A3" s="75"/>
      <c r="B3" s="75"/>
      <c r="C3" s="75"/>
      <c r="D3" s="75"/>
      <c r="E3" s="75"/>
      <c r="F3" s="75"/>
      <c r="G3" s="75"/>
    </row>
    <row r="4" spans="1:10" ht="31" customHeight="1" x14ac:dyDescent="0.2">
      <c r="A4" s="97" t="s">
        <v>148</v>
      </c>
      <c r="B4" s="91"/>
      <c r="C4" s="92"/>
      <c r="D4" s="91"/>
      <c r="E4" s="91"/>
      <c r="F4" s="91"/>
      <c r="G4" s="91"/>
    </row>
    <row r="5" spans="1:10" x14ac:dyDescent="0.2">
      <c r="A5" s="23"/>
      <c r="B5" s="23"/>
      <c r="C5" s="23"/>
      <c r="D5" s="23"/>
    </row>
    <row r="6" spans="1:10" x14ac:dyDescent="0.2">
      <c r="B6" s="23"/>
      <c r="C6" s="23"/>
      <c r="D6" s="23"/>
    </row>
    <row r="8" spans="1:10" x14ac:dyDescent="0.2">
      <c r="B8" s="74"/>
      <c r="C8" s="74"/>
      <c r="D8" s="74"/>
      <c r="E8" s="74"/>
      <c r="F8" s="74"/>
      <c r="G8" s="74"/>
      <c r="H8" s="74"/>
      <c r="I8" s="74"/>
      <c r="J8" s="74"/>
    </row>
    <row r="9" spans="1:10" x14ac:dyDescent="0.2">
      <c r="A9" s="74" t="s">
        <v>109</v>
      </c>
      <c r="B9" s="74"/>
      <c r="C9" s="74"/>
      <c r="D9" s="74"/>
      <c r="E9" s="74"/>
      <c r="F9" s="74"/>
      <c r="G9" s="74"/>
      <c r="H9" s="74"/>
      <c r="I9" s="74"/>
      <c r="J9" s="74"/>
    </row>
    <row r="10" spans="1:10" x14ac:dyDescent="0.2">
      <c r="A10" s="74" t="s">
        <v>110</v>
      </c>
      <c r="B10" s="74"/>
      <c r="C10" s="74"/>
      <c r="D10" s="74"/>
      <c r="E10" s="74"/>
      <c r="F10" s="74"/>
      <c r="G10" s="74"/>
      <c r="H10" s="74"/>
      <c r="I10" s="74"/>
      <c r="J10" s="74"/>
    </row>
    <row r="11" spans="1:10" x14ac:dyDescent="0.2">
      <c r="A11" s="74" t="s">
        <v>111</v>
      </c>
      <c r="B11" s="74"/>
      <c r="C11" s="74"/>
      <c r="D11" s="74"/>
      <c r="E11" s="74"/>
      <c r="F11" s="74"/>
      <c r="G11" s="74"/>
      <c r="H11" s="74"/>
      <c r="I11" s="74"/>
      <c r="J11" s="74"/>
    </row>
    <row r="12" spans="1:10" x14ac:dyDescent="0.2">
      <c r="A12" s="74" t="s">
        <v>112</v>
      </c>
      <c r="B12" s="74"/>
      <c r="C12" s="74"/>
      <c r="D12" s="74"/>
      <c r="E12" s="74"/>
      <c r="F12" s="74"/>
      <c r="G12" s="74"/>
      <c r="H12" s="74"/>
      <c r="I12" s="74"/>
      <c r="J12" s="74"/>
    </row>
    <row r="13" spans="1:10" x14ac:dyDescent="0.2">
      <c r="A13" s="74" t="s">
        <v>127</v>
      </c>
      <c r="B13" s="74"/>
      <c r="C13" s="74"/>
      <c r="D13" s="74"/>
      <c r="E13" s="74"/>
      <c r="F13" s="74"/>
      <c r="G13" s="74"/>
      <c r="H13" s="74"/>
      <c r="I13" s="74"/>
      <c r="J13" s="74"/>
    </row>
    <row r="14" spans="1:10" x14ac:dyDescent="0.2">
      <c r="A14" s="74" t="s">
        <v>149</v>
      </c>
      <c r="B14" s="74"/>
      <c r="C14" s="74"/>
      <c r="D14" s="74"/>
      <c r="E14" s="74"/>
      <c r="F14" s="74"/>
      <c r="G14" s="74"/>
      <c r="H14" s="74"/>
      <c r="I14" s="74"/>
      <c r="J14" s="74"/>
    </row>
    <row r="15" spans="1:10" x14ac:dyDescent="0.2">
      <c r="A15" s="74" t="s">
        <v>113</v>
      </c>
      <c r="B15" s="74"/>
      <c r="C15" s="74"/>
      <c r="D15" s="74"/>
      <c r="E15" s="74"/>
      <c r="F15" s="74"/>
      <c r="G15" s="74"/>
      <c r="H15" s="74"/>
      <c r="I15" s="74"/>
      <c r="J15" s="74"/>
    </row>
    <row r="16" spans="1:10" x14ac:dyDescent="0.2">
      <c r="A16" s="74" t="s">
        <v>114</v>
      </c>
      <c r="B16" s="74"/>
      <c r="C16" s="74"/>
      <c r="D16" s="74"/>
      <c r="E16" s="74"/>
      <c r="F16" s="74"/>
      <c r="G16" s="74"/>
      <c r="H16" s="74"/>
      <c r="I16" s="74"/>
      <c r="J16" s="74"/>
    </row>
    <row r="17" spans="1:10" x14ac:dyDescent="0.2">
      <c r="A17" s="74" t="s">
        <v>115</v>
      </c>
      <c r="B17" s="74"/>
      <c r="C17" s="74"/>
      <c r="D17" s="74"/>
      <c r="E17" s="74"/>
      <c r="F17" s="74"/>
      <c r="G17" s="74"/>
      <c r="H17" s="74"/>
      <c r="I17" s="74"/>
      <c r="J17" s="74"/>
    </row>
    <row r="18" spans="1:10" x14ac:dyDescent="0.2">
      <c r="A18" s="74" t="s">
        <v>116</v>
      </c>
      <c r="B18" s="74"/>
      <c r="C18" s="74"/>
      <c r="D18" s="74"/>
      <c r="E18" s="74"/>
      <c r="F18" s="74"/>
      <c r="G18" s="74"/>
      <c r="H18" s="74"/>
      <c r="I18" s="74"/>
      <c r="J18" s="74"/>
    </row>
    <row r="19" spans="1:10" x14ac:dyDescent="0.2">
      <c r="A19" s="26"/>
      <c r="B19" s="26"/>
      <c r="C19" s="26"/>
      <c r="D19" s="26"/>
      <c r="E19" s="26"/>
      <c r="F19" s="26"/>
      <c r="G19" s="26"/>
      <c r="H19" s="26"/>
      <c r="I19" s="26"/>
      <c r="J19" s="26"/>
    </row>
    <row r="20" spans="1:10" x14ac:dyDescent="0.2">
      <c r="A20" s="74" t="s">
        <v>108</v>
      </c>
      <c r="B20" s="74"/>
      <c r="C20" s="74"/>
      <c r="D20" s="74"/>
      <c r="E20" s="74"/>
      <c r="F20" s="74"/>
      <c r="G20" s="74"/>
      <c r="H20" s="74"/>
      <c r="I20" s="74"/>
      <c r="J20" s="74"/>
    </row>
    <row r="21" spans="1:10" x14ac:dyDescent="0.2">
      <c r="A21" s="25"/>
      <c r="B21" s="25"/>
      <c r="C21" s="25"/>
      <c r="D21" s="25"/>
      <c r="E21" s="25"/>
      <c r="F21" s="25"/>
      <c r="G21" s="25"/>
      <c r="H21" s="25"/>
      <c r="I21" s="25"/>
      <c r="J21" s="25"/>
    </row>
    <row r="22" spans="1:10" x14ac:dyDescent="0.2">
      <c r="A22" s="73" t="s">
        <v>117</v>
      </c>
      <c r="B22" s="73"/>
      <c r="C22" s="73"/>
      <c r="D22" s="73"/>
      <c r="E22" s="73"/>
      <c r="F22" s="73"/>
      <c r="G22" s="73"/>
      <c r="H22" s="73"/>
      <c r="I22" s="73"/>
      <c r="J22" s="73"/>
    </row>
    <row r="23" spans="1:10" ht="15" customHeight="1" x14ac:dyDescent="0.2">
      <c r="A23" s="73" t="s">
        <v>118</v>
      </c>
      <c r="B23" s="73"/>
      <c r="C23" s="73"/>
      <c r="D23" s="73"/>
      <c r="E23" s="73"/>
      <c r="F23" s="73"/>
      <c r="G23" s="73"/>
      <c r="H23" s="73"/>
      <c r="I23" s="73"/>
      <c r="J23" s="73"/>
    </row>
    <row r="24" spans="1:10" x14ac:dyDescent="0.2">
      <c r="A24" s="24"/>
      <c r="B24" s="24"/>
      <c r="C24" s="24"/>
      <c r="D24" s="24"/>
      <c r="E24" s="24"/>
      <c r="F24" s="24"/>
      <c r="G24" s="24"/>
      <c r="H24" s="24"/>
      <c r="I24" s="24"/>
      <c r="J24" s="24"/>
    </row>
    <row r="25" spans="1:10" x14ac:dyDescent="0.2">
      <c r="A25" s="73" t="s">
        <v>119</v>
      </c>
      <c r="B25" s="73"/>
      <c r="C25" s="73"/>
      <c r="D25" s="73"/>
      <c r="E25" s="73"/>
      <c r="F25" s="73"/>
      <c r="G25" s="73"/>
      <c r="H25" s="73"/>
      <c r="I25" s="73"/>
      <c r="J25" s="73"/>
    </row>
    <row r="26" spans="1:10" x14ac:dyDescent="0.2">
      <c r="A26" s="73" t="s">
        <v>120</v>
      </c>
      <c r="B26" s="73"/>
      <c r="C26" s="73"/>
      <c r="D26" s="73"/>
      <c r="E26" s="73"/>
      <c r="F26" s="73"/>
      <c r="G26" s="73"/>
      <c r="H26" s="73"/>
      <c r="I26" s="73"/>
      <c r="J26" s="73"/>
    </row>
    <row r="27" spans="1:10" x14ac:dyDescent="0.2">
      <c r="A27" s="73" t="s">
        <v>121</v>
      </c>
      <c r="B27" s="73"/>
      <c r="C27" s="73"/>
      <c r="D27" s="73"/>
      <c r="E27" s="73"/>
      <c r="F27" s="73"/>
      <c r="G27" s="73"/>
      <c r="H27" s="73"/>
      <c r="I27" s="73"/>
      <c r="J27" s="73"/>
    </row>
    <row r="28" spans="1:10" ht="15" customHeight="1" x14ac:dyDescent="0.2">
      <c r="A28" s="73"/>
      <c r="B28" s="73"/>
      <c r="C28" s="73"/>
      <c r="D28" s="73"/>
      <c r="E28" s="73"/>
      <c r="F28" s="73"/>
      <c r="G28" s="73"/>
      <c r="H28" s="73"/>
      <c r="I28" s="73"/>
      <c r="J28" s="73"/>
    </row>
    <row r="29" spans="1:10" x14ac:dyDescent="0.2">
      <c r="A29" s="90" t="s">
        <v>126</v>
      </c>
      <c r="B29" s="73"/>
      <c r="C29" s="73"/>
      <c r="D29" s="73"/>
      <c r="E29" s="73"/>
      <c r="F29" s="73"/>
      <c r="G29" s="73"/>
      <c r="H29" s="73"/>
      <c r="I29" s="73"/>
      <c r="J29" s="73"/>
    </row>
    <row r="30" spans="1:10" x14ac:dyDescent="0.2">
      <c r="A30" s="24"/>
      <c r="B30" s="24"/>
      <c r="C30" s="24"/>
      <c r="D30" s="24"/>
      <c r="E30" s="24"/>
      <c r="F30" s="24"/>
      <c r="G30" s="24"/>
      <c r="H30" s="24"/>
    </row>
    <row r="31" spans="1:10" x14ac:dyDescent="0.2">
      <c r="A31" s="24"/>
      <c r="B31" s="24"/>
      <c r="C31" s="24"/>
      <c r="D31" s="24"/>
      <c r="E31" s="24"/>
      <c r="F31" s="24"/>
      <c r="G31" s="24"/>
      <c r="H31" s="24"/>
    </row>
    <row r="32" spans="1:10" x14ac:dyDescent="0.2">
      <c r="A32" s="24"/>
      <c r="B32" s="24"/>
      <c r="C32" s="24"/>
      <c r="D32" s="24"/>
      <c r="E32" s="24"/>
      <c r="F32" s="24"/>
      <c r="G32" s="24"/>
      <c r="H32" s="24"/>
    </row>
    <row r="33" spans="1:8" x14ac:dyDescent="0.2">
      <c r="A33" s="24"/>
      <c r="B33" s="24"/>
      <c r="C33" s="24"/>
      <c r="D33" s="24"/>
      <c r="E33" s="24"/>
      <c r="F33" s="24"/>
      <c r="G33" s="24"/>
      <c r="H33" s="24"/>
    </row>
    <row r="34" spans="1:8" x14ac:dyDescent="0.2">
      <c r="A34" s="24"/>
      <c r="B34" s="24"/>
      <c r="C34" s="24"/>
      <c r="D34" s="24"/>
      <c r="E34" s="24"/>
      <c r="F34" s="24"/>
      <c r="G34" s="24"/>
      <c r="H34" s="24"/>
    </row>
  </sheetData>
  <sheetProtection algorithmName="SHA-512" hashValue="EPY2gAg/kBTkmYkaJfjzL6jOjhVOdeWCUg3yCHgyWvj1X1pj0DptnA8EA9kEoJnYR/A8W0Wfn29XZmHDe24Uvg==" saltValue="6SnKrtoxlWEyrlQwiS8UPA==" spinCount="100000" sheet="1" selectLockedCells="1"/>
  <hyperlinks>
    <hyperlink ref="A29" r:id="rId1" display="Learn more at extension.sdstate.edu" xr:uid="{00000000-0004-0000-0000-000000000000}"/>
  </hyperlinks>
  <pageMargins left="0.75" right="0.75" top="0.51" bottom="0.49" header="0.5" footer="0.5"/>
  <pageSetup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8.83203125" defaultRowHeight="13" x14ac:dyDescent="0.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1F81-4E06-4F9B-AE0E-A931A8930676}">
  <sheetPr>
    <tabColor rgb="FF00B050"/>
  </sheetPr>
  <dimension ref="A2:M28"/>
  <sheetViews>
    <sheetView showGridLines="0" workbookViewId="0">
      <selection activeCell="E15" sqref="E15"/>
    </sheetView>
  </sheetViews>
  <sheetFormatPr baseColWidth="10" defaultColWidth="8.83203125" defaultRowHeight="13" x14ac:dyDescent="0.15"/>
  <cols>
    <col min="1" max="1" width="27.5" bestFit="1" customWidth="1"/>
    <col min="2" max="3" width="14.1640625" customWidth="1"/>
    <col min="4" max="4" width="17.5" customWidth="1"/>
    <col min="5" max="5" width="16.83203125" customWidth="1"/>
    <col min="6" max="6" width="13.5" hidden="1" customWidth="1"/>
    <col min="7" max="7" width="13.83203125" hidden="1" customWidth="1"/>
    <col min="8" max="8" width="8.5" hidden="1" customWidth="1"/>
    <col min="9" max="9" width="19.83203125" bestFit="1" customWidth="1"/>
    <col min="10" max="10" width="18" customWidth="1"/>
    <col min="11" max="11" width="12.1640625" bestFit="1" customWidth="1"/>
  </cols>
  <sheetData>
    <row r="2" spans="1:13" ht="51" customHeight="1" thickBot="1" x14ac:dyDescent="0.25">
      <c r="A2" s="167" t="s">
        <v>154</v>
      </c>
      <c r="B2" s="167"/>
      <c r="C2" s="142"/>
      <c r="D2" s="143"/>
      <c r="E2" s="93"/>
      <c r="F2" s="93"/>
      <c r="G2" s="93"/>
      <c r="H2" s="93"/>
      <c r="I2" s="93"/>
      <c r="J2" s="93"/>
      <c r="K2" s="93"/>
      <c r="L2" s="93"/>
      <c r="M2" s="93"/>
    </row>
    <row r="3" spans="1:13" ht="38" x14ac:dyDescent="0.2">
      <c r="A3" s="144" t="s">
        <v>129</v>
      </c>
      <c r="B3" s="144" t="s">
        <v>130</v>
      </c>
      <c r="C3" s="144" t="s">
        <v>135</v>
      </c>
      <c r="D3" s="145" t="s">
        <v>155</v>
      </c>
      <c r="E3" s="144" t="s">
        <v>157</v>
      </c>
      <c r="F3" s="144"/>
      <c r="G3" s="144"/>
      <c r="H3" s="144" t="s">
        <v>156</v>
      </c>
      <c r="I3" s="144" t="s">
        <v>158</v>
      </c>
      <c r="J3" s="144" t="s">
        <v>159</v>
      </c>
      <c r="K3" s="144" t="s">
        <v>160</v>
      </c>
      <c r="L3" s="93"/>
      <c r="M3" s="93"/>
    </row>
    <row r="4" spans="1:13" ht="18" x14ac:dyDescent="0.2">
      <c r="A4" s="146" t="s">
        <v>133</v>
      </c>
      <c r="B4" s="149">
        <v>575</v>
      </c>
      <c r="C4" s="150">
        <f t="shared" ref="C4:C9" si="0">+B4/2000</f>
        <v>0.28749999999999998</v>
      </c>
      <c r="D4" s="150">
        <f t="shared" ref="D4:D9" si="1">SUM(E4:K4)</f>
        <v>0.62499999999999989</v>
      </c>
      <c r="E4" s="162">
        <f>C4/0.46</f>
        <v>0.62499999999999989</v>
      </c>
      <c r="F4" s="156"/>
      <c r="G4" s="156"/>
      <c r="H4" s="156"/>
      <c r="I4" s="156"/>
      <c r="J4" s="156"/>
      <c r="K4" s="156"/>
      <c r="L4" s="93"/>
      <c r="M4" s="93"/>
    </row>
    <row r="5" spans="1:13" ht="18" x14ac:dyDescent="0.2">
      <c r="A5" s="146" t="s">
        <v>131</v>
      </c>
      <c r="B5" s="149">
        <v>800</v>
      </c>
      <c r="C5" s="150">
        <f t="shared" si="0"/>
        <v>0.4</v>
      </c>
      <c r="D5" s="150">
        <f t="shared" si="1"/>
        <v>4.4055944055944058</v>
      </c>
      <c r="E5" s="162">
        <f>C5/0.11</f>
        <v>3.6363636363636367</v>
      </c>
      <c r="F5" s="156"/>
      <c r="G5" s="156"/>
      <c r="H5" s="156"/>
      <c r="I5" s="162">
        <f>C5/0.52</f>
        <v>0.76923076923076927</v>
      </c>
      <c r="J5" s="156"/>
      <c r="K5" s="156"/>
      <c r="L5" s="93"/>
      <c r="M5" s="93"/>
    </row>
    <row r="6" spans="1:13" ht="18" x14ac:dyDescent="0.2">
      <c r="A6" s="146" t="s">
        <v>136</v>
      </c>
      <c r="B6" s="149">
        <v>510</v>
      </c>
      <c r="C6" s="150">
        <f t="shared" si="0"/>
        <v>0.255</v>
      </c>
      <c r="D6" s="150">
        <f t="shared" si="1"/>
        <v>3.3806818181818183</v>
      </c>
      <c r="E6" s="162">
        <f>C6/0.11</f>
        <v>2.3181818181818183</v>
      </c>
      <c r="F6" s="156"/>
      <c r="G6" s="156"/>
      <c r="H6" s="156"/>
      <c r="I6" s="156"/>
      <c r="J6" s="156"/>
      <c r="K6" s="162">
        <f>C6/0.24</f>
        <v>1.0625</v>
      </c>
      <c r="L6" s="93"/>
      <c r="M6" s="93"/>
    </row>
    <row r="7" spans="1:13" ht="18" x14ac:dyDescent="0.2">
      <c r="A7" s="146" t="s">
        <v>134</v>
      </c>
      <c r="B7" s="149">
        <v>470</v>
      </c>
      <c r="C7" s="150">
        <f t="shared" si="0"/>
        <v>0.23499999999999999</v>
      </c>
      <c r="D7" s="150">
        <f t="shared" si="1"/>
        <v>0.39166666666666666</v>
      </c>
      <c r="E7" s="156"/>
      <c r="F7" s="156"/>
      <c r="G7" s="156"/>
      <c r="H7" s="156"/>
      <c r="I7" s="156"/>
      <c r="J7" s="162">
        <f>C7/0.6</f>
        <v>0.39166666666666666</v>
      </c>
      <c r="K7" s="156"/>
      <c r="L7" s="93"/>
      <c r="M7" s="93"/>
    </row>
    <row r="8" spans="1:13" ht="18" x14ac:dyDescent="0.2">
      <c r="A8" s="148" t="s">
        <v>137</v>
      </c>
      <c r="B8" s="149">
        <v>395</v>
      </c>
      <c r="C8" s="150">
        <f t="shared" si="0"/>
        <v>0.19750000000000001</v>
      </c>
      <c r="D8" s="150">
        <f t="shared" si="1"/>
        <v>0.70535714285714279</v>
      </c>
      <c r="E8" s="156"/>
      <c r="F8" s="156"/>
      <c r="G8" s="156"/>
      <c r="H8" s="156"/>
      <c r="I8" s="162">
        <f>C8/0.28</f>
        <v>0.70535714285714279</v>
      </c>
      <c r="J8" s="156"/>
      <c r="K8" s="156"/>
      <c r="L8" s="93"/>
      <c r="M8" s="93"/>
    </row>
    <row r="9" spans="1:13" ht="18" x14ac:dyDescent="0.2">
      <c r="A9" s="154" t="s">
        <v>132</v>
      </c>
      <c r="B9" s="160">
        <v>600</v>
      </c>
      <c r="C9" s="161">
        <f t="shared" si="0"/>
        <v>0.3</v>
      </c>
      <c r="D9" s="161">
        <f t="shared" si="1"/>
        <v>3.8823529411764701</v>
      </c>
      <c r="E9" s="162">
        <f>C9/0.1</f>
        <v>2.9999999999999996</v>
      </c>
      <c r="F9" s="156"/>
      <c r="G9" s="156"/>
      <c r="H9" s="156"/>
      <c r="I9" s="162">
        <f>C9/0.34</f>
        <v>0.88235294117647045</v>
      </c>
      <c r="J9" s="156"/>
      <c r="K9" s="156"/>
      <c r="L9" s="93"/>
      <c r="M9" s="93"/>
    </row>
    <row r="10" spans="1:13" ht="18" x14ac:dyDescent="0.2">
      <c r="A10" s="93"/>
      <c r="B10" s="93"/>
      <c r="C10" s="93"/>
      <c r="D10" s="93"/>
      <c r="E10" s="93"/>
      <c r="F10" s="93"/>
      <c r="G10" s="93"/>
      <c r="H10" s="93"/>
      <c r="I10" s="93"/>
      <c r="J10" s="93"/>
      <c r="K10" s="93"/>
      <c r="L10" s="93"/>
      <c r="M10" s="93"/>
    </row>
    <row r="11" spans="1:13" ht="18" x14ac:dyDescent="0.2">
      <c r="A11" s="154" t="s">
        <v>153</v>
      </c>
      <c r="B11" s="154" t="s">
        <v>122</v>
      </c>
      <c r="C11" s="154" t="s">
        <v>73</v>
      </c>
      <c r="D11" s="156" t="s">
        <v>106</v>
      </c>
      <c r="E11" s="156" t="s">
        <v>107</v>
      </c>
      <c r="F11" s="93" t="s">
        <v>138</v>
      </c>
      <c r="G11" s="93" t="s">
        <v>105</v>
      </c>
      <c r="H11" s="93" t="s">
        <v>139</v>
      </c>
      <c r="I11" s="93"/>
      <c r="J11" s="93"/>
      <c r="K11" s="93"/>
      <c r="L11" s="93"/>
      <c r="M11" s="93"/>
    </row>
    <row r="12" spans="1:13" ht="18" x14ac:dyDescent="0.2">
      <c r="A12" s="146"/>
      <c r="B12" s="146"/>
      <c r="C12" s="155"/>
      <c r="D12" s="157"/>
      <c r="E12" s="157"/>
      <c r="F12" s="93"/>
      <c r="G12" s="93"/>
      <c r="H12" s="93"/>
      <c r="I12" s="93"/>
      <c r="J12" s="93"/>
      <c r="K12" s="93"/>
      <c r="L12" s="93"/>
      <c r="M12" s="93"/>
    </row>
    <row r="13" spans="1:13" ht="18" x14ac:dyDescent="0.2">
      <c r="A13" s="146" t="s">
        <v>140</v>
      </c>
      <c r="B13" s="151">
        <v>26</v>
      </c>
      <c r="C13" s="151">
        <v>26</v>
      </c>
      <c r="D13" s="149">
        <v>16</v>
      </c>
      <c r="E13" s="149">
        <v>14</v>
      </c>
      <c r="F13" s="95">
        <v>12</v>
      </c>
      <c r="G13" s="95">
        <v>10</v>
      </c>
      <c r="H13" s="95">
        <v>13</v>
      </c>
      <c r="I13" s="93"/>
      <c r="J13" s="93"/>
      <c r="K13" s="93"/>
      <c r="L13" s="93"/>
      <c r="M13" s="93"/>
    </row>
    <row r="14" spans="1:13" ht="18" x14ac:dyDescent="0.2">
      <c r="A14" s="147"/>
      <c r="B14" s="152"/>
      <c r="C14" s="152"/>
      <c r="D14" s="158"/>
      <c r="E14" s="158"/>
      <c r="F14" s="94"/>
      <c r="G14" s="94"/>
      <c r="H14" s="94"/>
      <c r="I14" s="93"/>
      <c r="J14" s="93"/>
      <c r="K14" s="93"/>
      <c r="L14" s="93"/>
      <c r="M14" s="93"/>
    </row>
    <row r="15" spans="1:13" ht="18" x14ac:dyDescent="0.2">
      <c r="A15" s="146" t="s">
        <v>141</v>
      </c>
      <c r="B15" s="151">
        <v>25</v>
      </c>
      <c r="C15" s="151">
        <v>39</v>
      </c>
      <c r="D15" s="149">
        <v>24</v>
      </c>
      <c r="E15" s="149">
        <v>23</v>
      </c>
      <c r="F15" s="95">
        <v>30</v>
      </c>
      <c r="G15" s="95">
        <v>20</v>
      </c>
      <c r="H15" s="95">
        <v>14</v>
      </c>
      <c r="I15" s="93"/>
      <c r="J15" s="93"/>
      <c r="K15" s="93"/>
      <c r="L15" s="93"/>
      <c r="M15" s="93"/>
    </row>
    <row r="16" spans="1:13" ht="18" x14ac:dyDescent="0.2">
      <c r="A16" s="147"/>
      <c r="B16" s="152"/>
      <c r="C16" s="152"/>
      <c r="D16" s="158"/>
      <c r="E16" s="158"/>
      <c r="F16" s="94"/>
      <c r="G16" s="94"/>
      <c r="H16" s="94"/>
      <c r="I16" s="93"/>
      <c r="J16" s="93"/>
      <c r="K16" s="93"/>
      <c r="L16" s="93"/>
      <c r="M16" s="93"/>
    </row>
    <row r="17" spans="1:13" ht="18" x14ac:dyDescent="0.2">
      <c r="A17" s="147" t="s">
        <v>142</v>
      </c>
      <c r="B17" s="153">
        <f>+B13+B15</f>
        <v>51</v>
      </c>
      <c r="C17" s="153">
        <f t="shared" ref="C17:H17" si="2">+C13+C15</f>
        <v>65</v>
      </c>
      <c r="D17" s="159">
        <f t="shared" si="2"/>
        <v>40</v>
      </c>
      <c r="E17" s="159">
        <f t="shared" si="2"/>
        <v>37</v>
      </c>
      <c r="F17" s="96">
        <f t="shared" si="2"/>
        <v>42</v>
      </c>
      <c r="G17" s="96">
        <f t="shared" si="2"/>
        <v>30</v>
      </c>
      <c r="H17" s="96">
        <f t="shared" si="2"/>
        <v>27</v>
      </c>
      <c r="I17" s="93"/>
      <c r="J17" s="93"/>
      <c r="K17" s="93"/>
      <c r="L17" s="93"/>
      <c r="M17" s="93"/>
    </row>
    <row r="18" spans="1:13" ht="18" x14ac:dyDescent="0.2">
      <c r="A18" s="93"/>
      <c r="B18" s="94"/>
      <c r="C18" s="94"/>
      <c r="D18" s="94"/>
      <c r="E18" s="94"/>
      <c r="F18" s="94"/>
      <c r="G18" s="94"/>
      <c r="H18" s="94"/>
      <c r="I18" s="93"/>
      <c r="J18" s="93"/>
      <c r="K18" s="93"/>
      <c r="L18" s="93"/>
      <c r="M18" s="93"/>
    </row>
    <row r="19" spans="1:13" ht="18" x14ac:dyDescent="0.2">
      <c r="A19" s="93"/>
      <c r="B19" s="93"/>
      <c r="C19" s="93"/>
      <c r="D19" s="93"/>
      <c r="E19" s="93"/>
      <c r="F19" s="93"/>
      <c r="G19" s="93"/>
      <c r="H19" s="93"/>
      <c r="I19" s="93"/>
      <c r="J19" s="93"/>
      <c r="K19" s="93"/>
      <c r="L19" s="93"/>
      <c r="M19" s="93"/>
    </row>
    <row r="20" spans="1:13" ht="18" x14ac:dyDescent="0.2">
      <c r="A20" s="93"/>
      <c r="B20" s="93"/>
      <c r="C20" s="93"/>
      <c r="D20" s="93"/>
      <c r="E20" s="93"/>
      <c r="F20" s="93"/>
      <c r="G20" s="93"/>
      <c r="H20" s="93"/>
      <c r="I20" s="93"/>
      <c r="J20" s="93"/>
      <c r="K20" s="93"/>
      <c r="L20" s="93"/>
      <c r="M20" s="93"/>
    </row>
    <row r="21" spans="1:13" ht="18" x14ac:dyDescent="0.2">
      <c r="A21" s="93"/>
      <c r="B21" s="93"/>
      <c r="C21" s="93"/>
      <c r="D21" s="93"/>
      <c r="E21" s="93"/>
      <c r="F21" s="93"/>
      <c r="G21" s="93"/>
      <c r="H21" s="93"/>
      <c r="I21" s="93"/>
      <c r="J21" s="93"/>
      <c r="K21" s="93"/>
      <c r="L21" s="93"/>
      <c r="M21" s="93"/>
    </row>
    <row r="22" spans="1:13" ht="18" x14ac:dyDescent="0.2">
      <c r="A22" s="93"/>
      <c r="B22" s="93"/>
      <c r="C22" s="93"/>
      <c r="D22" s="93"/>
      <c r="E22" s="93"/>
      <c r="F22" s="93"/>
      <c r="G22" s="93"/>
      <c r="H22" s="93"/>
      <c r="I22" s="93"/>
      <c r="J22" s="93"/>
      <c r="K22" s="93"/>
      <c r="L22" s="93"/>
      <c r="M22" s="93"/>
    </row>
    <row r="23" spans="1:13" ht="18" x14ac:dyDescent="0.2">
      <c r="A23" s="93"/>
      <c r="B23" s="93"/>
      <c r="C23" s="93"/>
      <c r="D23" s="93"/>
      <c r="E23" s="93"/>
      <c r="F23" s="93"/>
      <c r="G23" s="93"/>
      <c r="H23" s="93"/>
      <c r="I23" s="93"/>
      <c r="J23" s="93"/>
      <c r="K23" s="93"/>
      <c r="L23" s="93"/>
      <c r="M23" s="93"/>
    </row>
    <row r="24" spans="1:13" ht="18" x14ac:dyDescent="0.2">
      <c r="A24" s="93"/>
      <c r="B24" s="93"/>
      <c r="C24" s="93"/>
      <c r="D24" s="93"/>
      <c r="E24" s="93"/>
      <c r="F24" s="93"/>
      <c r="G24" s="93"/>
      <c r="H24" s="93"/>
      <c r="I24" s="93"/>
      <c r="J24" s="93"/>
      <c r="K24" s="93"/>
      <c r="L24" s="93"/>
      <c r="M24" s="93"/>
    </row>
    <row r="25" spans="1:13" ht="18" x14ac:dyDescent="0.2">
      <c r="A25" s="93"/>
      <c r="B25" s="93"/>
      <c r="C25" s="93"/>
      <c r="D25" s="93"/>
      <c r="E25" s="93"/>
      <c r="F25" s="93"/>
      <c r="G25" s="93"/>
      <c r="H25" s="93"/>
      <c r="I25" s="93"/>
      <c r="J25" s="93"/>
      <c r="K25" s="93"/>
      <c r="L25" s="93"/>
      <c r="M25" s="93"/>
    </row>
    <row r="26" spans="1:13" ht="18" x14ac:dyDescent="0.2">
      <c r="A26" s="93"/>
      <c r="B26" s="93"/>
      <c r="C26" s="93"/>
      <c r="D26" s="93"/>
      <c r="E26" s="93"/>
      <c r="F26" s="93"/>
      <c r="G26" s="93"/>
      <c r="H26" s="93"/>
      <c r="I26" s="93"/>
      <c r="J26" s="93"/>
      <c r="K26" s="93"/>
      <c r="L26" s="93"/>
      <c r="M26" s="93"/>
    </row>
    <row r="27" spans="1:13" ht="18" x14ac:dyDescent="0.2">
      <c r="A27" s="93"/>
      <c r="B27" s="93"/>
      <c r="C27" s="93"/>
      <c r="D27" s="93"/>
      <c r="E27" s="93"/>
      <c r="F27" s="93"/>
      <c r="G27" s="93"/>
      <c r="H27" s="93"/>
      <c r="I27" s="93"/>
      <c r="J27" s="93"/>
      <c r="K27" s="93"/>
      <c r="L27" s="93"/>
      <c r="M27" s="93"/>
    </row>
    <row r="28" spans="1:13" ht="18" x14ac:dyDescent="0.2">
      <c r="A28" s="93"/>
      <c r="B28" s="93"/>
      <c r="C28" s="93"/>
      <c r="D28" s="93"/>
      <c r="E28" s="93"/>
      <c r="F28" s="93"/>
      <c r="G28" s="93"/>
      <c r="H28" s="93"/>
      <c r="I28" s="93"/>
      <c r="J28" s="93"/>
      <c r="K28" s="93"/>
      <c r="L28" s="93"/>
      <c r="M28" s="93"/>
    </row>
  </sheetData>
  <sheetProtection algorithmName="SHA-512" hashValue="QsIMvea6VDUVh/LngosZke6551z2FwtHUee7fUNe23V5+mvqpS9d1rnaj82H/KJSRFR+zzdi7F3AGB/rHc7B2Q==" saltValue="k4mc3C8HLROAUf+Zzit2Dg==" spinCount="100000" sheet="1"/>
  <mergeCells count="1">
    <mergeCell ref="A2: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D100"/>
  </sheetPr>
  <dimension ref="A2:F42"/>
  <sheetViews>
    <sheetView showGridLines="0" zoomScaleNormal="100" zoomScaleSheetLayoutView="90" workbookViewId="0">
      <selection activeCell="A15" sqref="A15"/>
    </sheetView>
  </sheetViews>
  <sheetFormatPr baseColWidth="10" defaultColWidth="15.6640625" defaultRowHeight="16" x14ac:dyDescent="0.2"/>
  <cols>
    <col min="1" max="1" width="62.83203125" style="63" customWidth="1"/>
    <col min="2" max="2" width="21.33203125" style="62" customWidth="1"/>
    <col min="3" max="5" width="18.6640625" style="62" customWidth="1"/>
    <col min="6" max="16384" width="15.6640625" style="63"/>
  </cols>
  <sheetData>
    <row r="2" spans="1:6" ht="82.75" customHeight="1" thickBot="1" x14ac:dyDescent="0.25">
      <c r="A2" s="167" t="s">
        <v>150</v>
      </c>
      <c r="B2" s="168"/>
      <c r="C2" s="169"/>
      <c r="D2" s="169"/>
      <c r="E2" s="169"/>
    </row>
    <row r="3" spans="1:6" ht="45.5" customHeight="1" thickBot="1" x14ac:dyDescent="0.25">
      <c r="A3" s="67" t="s">
        <v>71</v>
      </c>
      <c r="B3" s="72" t="s">
        <v>81</v>
      </c>
      <c r="C3" s="72" t="s">
        <v>73</v>
      </c>
      <c r="D3" s="72" t="s">
        <v>106</v>
      </c>
      <c r="E3" s="72" t="s">
        <v>107</v>
      </c>
    </row>
    <row r="4" spans="1:6" ht="17" thickBot="1" x14ac:dyDescent="0.25">
      <c r="A4" s="69" t="s">
        <v>69</v>
      </c>
      <c r="B4" s="70"/>
      <c r="C4" s="71"/>
      <c r="D4" s="71"/>
      <c r="E4" s="71"/>
    </row>
    <row r="5" spans="1:6" x14ac:dyDescent="0.2">
      <c r="A5" s="68" t="s">
        <v>143</v>
      </c>
      <c r="B5" s="127">
        <v>190</v>
      </c>
      <c r="C5" s="128">
        <v>48</v>
      </c>
      <c r="D5" s="127">
        <v>57</v>
      </c>
      <c r="E5" s="127">
        <v>61</v>
      </c>
    </row>
    <row r="6" spans="1:6" s="64" customFormat="1" x14ac:dyDescent="0.2">
      <c r="A6" s="27" t="s">
        <v>144</v>
      </c>
      <c r="B6" s="129">
        <v>4.1500000000000004</v>
      </c>
      <c r="C6" s="130">
        <v>10.3</v>
      </c>
      <c r="D6" s="129">
        <v>5.5</v>
      </c>
      <c r="E6" s="129">
        <v>5.2</v>
      </c>
    </row>
    <row r="7" spans="1:6" x14ac:dyDescent="0.2">
      <c r="A7" s="27" t="s">
        <v>145</v>
      </c>
      <c r="B7" s="28">
        <f>B5*B6</f>
        <v>788.50000000000011</v>
      </c>
      <c r="C7" s="29">
        <f>+C5*C6</f>
        <v>494.40000000000003</v>
      </c>
      <c r="D7" s="28">
        <f>+D5*D6</f>
        <v>313.5</v>
      </c>
      <c r="E7" s="28">
        <f t="shared" ref="E7" si="0">+E5*E6</f>
        <v>317.2</v>
      </c>
    </row>
    <row r="8" spans="1:6" ht="17" thickBot="1" x14ac:dyDescent="0.25">
      <c r="A8" s="30" t="s">
        <v>146</v>
      </c>
      <c r="B8" s="31">
        <v>0</v>
      </c>
      <c r="C8" s="32">
        <v>0</v>
      </c>
      <c r="D8" s="31">
        <v>0</v>
      </c>
      <c r="E8" s="31">
        <v>0</v>
      </c>
    </row>
    <row r="9" spans="1:6" ht="17" thickBot="1" x14ac:dyDescent="0.25">
      <c r="A9" s="34" t="s">
        <v>70</v>
      </c>
      <c r="B9" s="35">
        <f>+B7+B8</f>
        <v>788.50000000000011</v>
      </c>
      <c r="C9" s="36">
        <f>+C7+C8</f>
        <v>494.40000000000003</v>
      </c>
      <c r="D9" s="35">
        <f>+D7+D8</f>
        <v>313.5</v>
      </c>
      <c r="E9" s="35">
        <f>+E7+E8</f>
        <v>317.2</v>
      </c>
    </row>
    <row r="10" spans="1:6" ht="17" thickBot="1" x14ac:dyDescent="0.25">
      <c r="A10" s="37" t="s">
        <v>25</v>
      </c>
      <c r="B10" s="38"/>
      <c r="C10" s="39"/>
      <c r="D10" s="40"/>
      <c r="E10" s="40"/>
    </row>
    <row r="11" spans="1:6" x14ac:dyDescent="0.2">
      <c r="A11" s="41" t="s">
        <v>11</v>
      </c>
      <c r="B11" s="42"/>
      <c r="C11" s="43"/>
      <c r="D11" s="44"/>
      <c r="E11" s="44"/>
      <c r="F11" s="63" t="s">
        <v>128</v>
      </c>
    </row>
    <row r="12" spans="1:6" x14ac:dyDescent="0.2">
      <c r="A12" s="45" t="s">
        <v>85</v>
      </c>
      <c r="B12" s="28">
        <f t="shared" ref="B12:E12" si="1">+B36*B37</f>
        <v>125.39999999999999</v>
      </c>
      <c r="C12" s="29">
        <f t="shared" si="1"/>
        <v>71.399999999999991</v>
      </c>
      <c r="D12" s="28">
        <f>+D36*D37</f>
        <v>25.2</v>
      </c>
      <c r="E12" s="28">
        <f t="shared" si="1"/>
        <v>19.2</v>
      </c>
    </row>
    <row r="13" spans="1:6" x14ac:dyDescent="0.2">
      <c r="A13" s="45" t="s">
        <v>86</v>
      </c>
      <c r="B13" s="46">
        <f>SUMPRODUCT(B39:B42,$F$39:$F$42)</f>
        <v>194.58814102564102</v>
      </c>
      <c r="C13" s="47">
        <f>SUMPRODUCT(C39:C42,$F$39:$F$42)</f>
        <v>62.003846153846155</v>
      </c>
      <c r="D13" s="46">
        <f>SUMPRODUCT(D39:D42,$F$39:$F$42)</f>
        <v>136.24038461538461</v>
      </c>
      <c r="E13" s="46">
        <f>SUMPRODUCT(E39:E42,$F$39:$F$42)</f>
        <v>159.36538461538461</v>
      </c>
    </row>
    <row r="14" spans="1:6" x14ac:dyDescent="0.2">
      <c r="A14" s="45" t="s">
        <v>153</v>
      </c>
      <c r="B14" s="46">
        <f>+'Input Assumptions'!B17</f>
        <v>51</v>
      </c>
      <c r="C14" s="47">
        <f>+'Input Assumptions'!C17</f>
        <v>65</v>
      </c>
      <c r="D14" s="46">
        <f>+'Input Assumptions'!D17</f>
        <v>40</v>
      </c>
      <c r="E14" s="46">
        <f>+'Input Assumptions'!E17</f>
        <v>37</v>
      </c>
    </row>
    <row r="15" spans="1:6" x14ac:dyDescent="0.2">
      <c r="A15" s="45" t="s">
        <v>88</v>
      </c>
      <c r="B15" s="49">
        <v>32</v>
      </c>
      <c r="C15" s="48">
        <v>26</v>
      </c>
      <c r="D15" s="49">
        <v>22</v>
      </c>
      <c r="E15" s="49">
        <v>22</v>
      </c>
    </row>
    <row r="16" spans="1:6" x14ac:dyDescent="0.2">
      <c r="A16" s="45" t="s">
        <v>89</v>
      </c>
      <c r="B16" s="49">
        <v>36</v>
      </c>
      <c r="C16" s="48">
        <v>22</v>
      </c>
      <c r="D16" s="49">
        <v>20</v>
      </c>
      <c r="E16" s="49">
        <v>20</v>
      </c>
    </row>
    <row r="17" spans="1:5" x14ac:dyDescent="0.2">
      <c r="A17" s="45" t="s">
        <v>90</v>
      </c>
      <c r="B17" s="49">
        <v>66</v>
      </c>
      <c r="C17" s="48">
        <v>41</v>
      </c>
      <c r="D17" s="49">
        <v>36</v>
      </c>
      <c r="E17" s="49">
        <v>36</v>
      </c>
    </row>
    <row r="18" spans="1:5" x14ac:dyDescent="0.2">
      <c r="A18" s="45" t="s">
        <v>91</v>
      </c>
      <c r="B18" s="49" t="s">
        <v>25</v>
      </c>
      <c r="C18" s="48" t="s">
        <v>25</v>
      </c>
      <c r="D18" s="49">
        <v>43</v>
      </c>
      <c r="E18" s="49">
        <v>43</v>
      </c>
    </row>
    <row r="19" spans="1:5" x14ac:dyDescent="0.2">
      <c r="A19" s="45" t="s">
        <v>92</v>
      </c>
      <c r="B19" s="49">
        <v>18</v>
      </c>
      <c r="C19" s="48">
        <v>0</v>
      </c>
      <c r="D19" s="49">
        <v>0</v>
      </c>
      <c r="E19" s="49">
        <v>0</v>
      </c>
    </row>
    <row r="20" spans="1:5" x14ac:dyDescent="0.2">
      <c r="A20" s="45" t="s">
        <v>93</v>
      </c>
      <c r="B20" s="46">
        <f>(SUM(B12:B19)*(0.07/12)*7)</f>
        <v>21.355349091880342</v>
      </c>
      <c r="C20" s="98">
        <f>(SUM(C12:C19)*(0.07/12)*7)</f>
        <v>11.73565705128205</v>
      </c>
      <c r="D20" s="46">
        <f>(SUM(D12:D19)*(0.07/12)*7)</f>
        <v>13.166315705128204</v>
      </c>
      <c r="E20" s="46">
        <f>(SUM(E12:E19)*(0.07/12)*7)</f>
        <v>13.743086538461537</v>
      </c>
    </row>
    <row r="21" spans="1:5" x14ac:dyDescent="0.2">
      <c r="A21" s="45" t="s">
        <v>94</v>
      </c>
      <c r="B21" s="49">
        <v>0</v>
      </c>
      <c r="C21" s="48">
        <v>0</v>
      </c>
      <c r="D21" s="49">
        <v>0</v>
      </c>
      <c r="E21" s="49">
        <v>0</v>
      </c>
    </row>
    <row r="22" spans="1:5" ht="17" thickBot="1" x14ac:dyDescent="0.25">
      <c r="A22" s="50"/>
      <c r="B22" s="51"/>
      <c r="C22" s="52"/>
      <c r="D22" s="53"/>
      <c r="E22" s="53"/>
    </row>
    <row r="23" spans="1:5" ht="17" thickBot="1" x14ac:dyDescent="0.25">
      <c r="A23" s="34" t="s">
        <v>15</v>
      </c>
      <c r="B23" s="35">
        <f>SUM(B12:B22)</f>
        <v>544.34349011752136</v>
      </c>
      <c r="C23" s="36">
        <f t="shared" ref="C23:E23" si="2">SUM(C12:C22)</f>
        <v>299.13950320512816</v>
      </c>
      <c r="D23" s="35">
        <f>SUM(D12:D22)</f>
        <v>335.6067003205128</v>
      </c>
      <c r="E23" s="35">
        <f t="shared" si="2"/>
        <v>350.30847115384609</v>
      </c>
    </row>
    <row r="24" spans="1:5" ht="17" thickBot="1" x14ac:dyDescent="0.25">
      <c r="A24" s="34" t="s">
        <v>12</v>
      </c>
      <c r="B24" s="35">
        <f t="shared" ref="B24:E24" si="3">+B9-B23</f>
        <v>244.15650988247876</v>
      </c>
      <c r="C24" s="36">
        <f t="shared" si="3"/>
        <v>195.26049679487187</v>
      </c>
      <c r="D24" s="35">
        <f>+D9-D23</f>
        <v>-22.1067003205128</v>
      </c>
      <c r="E24" s="35">
        <f t="shared" si="3"/>
        <v>-33.108471153846097</v>
      </c>
    </row>
    <row r="25" spans="1:5" ht="17" thickBot="1" x14ac:dyDescent="0.25">
      <c r="A25" s="34" t="s">
        <v>100</v>
      </c>
      <c r="B25" s="54">
        <f>+B23/B5</f>
        <v>2.8649657374606385</v>
      </c>
      <c r="C25" s="55">
        <f>+C23/C5</f>
        <v>6.2320729834401698</v>
      </c>
      <c r="D25" s="54">
        <f>+D23/D5</f>
        <v>5.8878368477282947</v>
      </c>
      <c r="E25" s="54">
        <f>+E23/E5</f>
        <v>5.7427618221941978</v>
      </c>
    </row>
    <row r="26" spans="1:5" s="65" customFormat="1" x14ac:dyDescent="0.2">
      <c r="A26" s="56"/>
      <c r="B26" s="46"/>
      <c r="C26" s="47"/>
      <c r="D26" s="57"/>
      <c r="E26" s="57"/>
    </row>
    <row r="27" spans="1:5" x14ac:dyDescent="0.2">
      <c r="A27" s="58" t="s">
        <v>95</v>
      </c>
      <c r="B27" s="131">
        <v>87</v>
      </c>
      <c r="C27" s="132">
        <v>87</v>
      </c>
      <c r="D27" s="131">
        <v>69</v>
      </c>
      <c r="E27" s="131">
        <v>69</v>
      </c>
    </row>
    <row r="28" spans="1:5" x14ac:dyDescent="0.2">
      <c r="A28" s="58" t="s">
        <v>96</v>
      </c>
      <c r="B28" s="131">
        <v>66</v>
      </c>
      <c r="C28" s="132">
        <v>66</v>
      </c>
      <c r="D28" s="131">
        <v>66</v>
      </c>
      <c r="E28" s="131">
        <v>66</v>
      </c>
    </row>
    <row r="29" spans="1:5" ht="17" thickBot="1" x14ac:dyDescent="0.25">
      <c r="A29" s="59"/>
      <c r="B29" s="51"/>
      <c r="C29" s="60"/>
      <c r="D29" s="61"/>
      <c r="E29" s="61"/>
    </row>
    <row r="30" spans="1:5" s="64" customFormat="1" ht="17" thickBot="1" x14ac:dyDescent="0.25">
      <c r="A30" s="34" t="s">
        <v>102</v>
      </c>
      <c r="B30" s="35">
        <f>+B23+B27+B28</f>
        <v>697.34349011752136</v>
      </c>
      <c r="C30" s="36">
        <f>+C23+C27+C28</f>
        <v>452.13950320512816</v>
      </c>
      <c r="D30" s="35">
        <f>+D23+D27+D28</f>
        <v>470.6067003205128</v>
      </c>
      <c r="E30" s="35">
        <f>+E23+E27+E28</f>
        <v>485.30847115384609</v>
      </c>
    </row>
    <row r="31" spans="1:5" s="64" customFormat="1" ht="17" thickBot="1" x14ac:dyDescent="0.25">
      <c r="A31" s="34" t="s">
        <v>103</v>
      </c>
      <c r="B31" s="54">
        <f>+B30/+B5</f>
        <v>3.6702288953553754</v>
      </c>
      <c r="C31" s="55">
        <f>+C30/+C5</f>
        <v>9.4195729834401707</v>
      </c>
      <c r="D31" s="54">
        <f>+D30/+D5</f>
        <v>8.2562579003598735</v>
      </c>
      <c r="E31" s="54">
        <f>+E30/+E5</f>
        <v>7.9558765762925585</v>
      </c>
    </row>
    <row r="32" spans="1:5" ht="17" thickBot="1" x14ac:dyDescent="0.25">
      <c r="A32" s="34" t="s">
        <v>99</v>
      </c>
      <c r="B32" s="35">
        <f>+B9-B30</f>
        <v>91.156509882478758</v>
      </c>
      <c r="C32" s="36">
        <f>+C9-C30</f>
        <v>42.260496794871869</v>
      </c>
      <c r="D32" s="35">
        <f>+D9-D30</f>
        <v>-157.1067003205128</v>
      </c>
      <c r="E32" s="35">
        <f>+E9-E30</f>
        <v>-168.1084711538461</v>
      </c>
    </row>
    <row r="34" spans="1:6" ht="17" x14ac:dyDescent="0.2">
      <c r="A34" s="78" t="s">
        <v>72</v>
      </c>
      <c r="B34" s="133" t="str">
        <f t="shared" ref="B34:E34" si="4">B3</f>
        <v xml:space="preserve">Corn </v>
      </c>
      <c r="C34" s="133" t="str">
        <f t="shared" si="4"/>
        <v>Soybeans</v>
      </c>
      <c r="D34" s="133" t="str">
        <f>D3</f>
        <v>Spring Wheat</v>
      </c>
      <c r="E34" s="133" t="str">
        <f t="shared" si="4"/>
        <v>Winter Wheat</v>
      </c>
      <c r="F34" s="79" t="s">
        <v>74</v>
      </c>
    </row>
    <row r="35" spans="1:6" x14ac:dyDescent="0.2">
      <c r="A35" s="80" t="s">
        <v>75</v>
      </c>
      <c r="B35" s="81"/>
      <c r="C35" s="82"/>
      <c r="D35" s="82"/>
      <c r="E35" s="82"/>
      <c r="F35" s="82"/>
    </row>
    <row r="36" spans="1:6" x14ac:dyDescent="0.2">
      <c r="A36" s="83" t="s">
        <v>101</v>
      </c>
      <c r="B36" s="108">
        <v>33</v>
      </c>
      <c r="C36" s="109">
        <v>1.4</v>
      </c>
      <c r="D36" s="115">
        <v>1.2</v>
      </c>
      <c r="E36" s="115">
        <v>0.96</v>
      </c>
      <c r="F36" s="84"/>
    </row>
    <row r="37" spans="1:6" x14ac:dyDescent="0.2">
      <c r="A37" s="83" t="s">
        <v>76</v>
      </c>
      <c r="B37" s="134">
        <v>3.8</v>
      </c>
      <c r="C37" s="135">
        <v>51</v>
      </c>
      <c r="D37" s="135">
        <v>21</v>
      </c>
      <c r="E37" s="135">
        <v>20</v>
      </c>
      <c r="F37" s="84"/>
    </row>
    <row r="38" spans="1:6" x14ac:dyDescent="0.2">
      <c r="A38" s="85" t="s">
        <v>77</v>
      </c>
      <c r="B38" s="86"/>
      <c r="C38" s="87"/>
      <c r="D38" s="87"/>
      <c r="E38" s="87"/>
      <c r="F38" s="88"/>
    </row>
    <row r="39" spans="1:6" x14ac:dyDescent="0.2">
      <c r="A39" s="89" t="s">
        <v>78</v>
      </c>
      <c r="B39" s="116">
        <v>150</v>
      </c>
      <c r="C39" s="117">
        <v>0</v>
      </c>
      <c r="D39" s="117">
        <v>125</v>
      </c>
      <c r="E39" s="117">
        <v>162</v>
      </c>
      <c r="F39" s="99">
        <f>+'Input Assumptions'!D4</f>
        <v>0.62499999999999989</v>
      </c>
    </row>
    <row r="40" spans="1:6" x14ac:dyDescent="0.2">
      <c r="A40" s="89" t="s">
        <v>79</v>
      </c>
      <c r="B40" s="116">
        <v>62</v>
      </c>
      <c r="C40" s="117">
        <v>47</v>
      </c>
      <c r="D40" s="117">
        <v>45</v>
      </c>
      <c r="E40" s="117">
        <v>45</v>
      </c>
      <c r="F40" s="99">
        <f>+'Input Assumptions'!I5</f>
        <v>0.76923076923076927</v>
      </c>
    </row>
    <row r="41" spans="1:6" x14ac:dyDescent="0.2">
      <c r="A41" s="89" t="s">
        <v>80</v>
      </c>
      <c r="B41" s="116">
        <v>95</v>
      </c>
      <c r="C41" s="117">
        <v>66</v>
      </c>
      <c r="D41" s="117">
        <v>60</v>
      </c>
      <c r="E41" s="117">
        <v>60</v>
      </c>
      <c r="F41" s="99">
        <f>+'Input Assumptions'!J7</f>
        <v>0.39166666666666666</v>
      </c>
    </row>
    <row r="42" spans="1:6" x14ac:dyDescent="0.2">
      <c r="A42" s="89" t="s">
        <v>104</v>
      </c>
      <c r="B42" s="116">
        <v>15</v>
      </c>
      <c r="C42" s="117"/>
      <c r="D42" s="117"/>
      <c r="E42" s="117"/>
      <c r="F42" s="99">
        <f>+'Input Assumptions'!K6</f>
        <v>1.0625</v>
      </c>
    </row>
  </sheetData>
  <sheetProtection algorithmName="SHA-512" hashValue="115Ell/pSGEnDmYOGBYeaTnneTW9TiJmHBfKSmAbCbTpAkrYy1cUclYoNZ2zaN4Zh5aSlt2O13Fdp+SsWQnddw==" saltValue="xamsvknUj6F/0aMSvqy98Q==" spinCount="100000" sheet="1"/>
  <mergeCells count="2">
    <mergeCell ref="A2:B2"/>
    <mergeCell ref="C2:E2"/>
  </mergeCells>
  <phoneticPr fontId="0" type="noConversion"/>
  <pageMargins left="0.25" right="0.25" top="0.25" bottom="0.25" header="0.3" footer="0.3"/>
  <pageSetup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B9A5-2134-4EEB-A28B-AAC93019C0EA}">
  <sheetPr>
    <tabColor rgb="FF0034A7"/>
  </sheetPr>
  <dimension ref="A2:F43"/>
  <sheetViews>
    <sheetView showGridLines="0" workbookViewId="0">
      <selection activeCell="B22" sqref="B22"/>
    </sheetView>
  </sheetViews>
  <sheetFormatPr baseColWidth="10" defaultColWidth="15.6640625" defaultRowHeight="16" x14ac:dyDescent="0.2"/>
  <cols>
    <col min="1" max="1" width="61" style="63" customWidth="1"/>
    <col min="2" max="5" width="18.6640625" style="62" customWidth="1"/>
    <col min="6" max="6" width="17.33203125" style="63" customWidth="1"/>
    <col min="7" max="16384" width="15.6640625" style="63"/>
  </cols>
  <sheetData>
    <row r="2" spans="1:5" ht="74.5" customHeight="1" thickBot="1" x14ac:dyDescent="0.25">
      <c r="A2" s="170" t="s">
        <v>151</v>
      </c>
      <c r="B2" s="171"/>
      <c r="C2" s="171"/>
      <c r="D2" s="66"/>
      <c r="E2" s="100"/>
    </row>
    <row r="3" spans="1:5" ht="72" customHeight="1" thickBot="1" x14ac:dyDescent="0.25">
      <c r="A3" s="101" t="s">
        <v>71</v>
      </c>
      <c r="B3" s="72" t="s">
        <v>81</v>
      </c>
      <c r="C3" s="72" t="s">
        <v>73</v>
      </c>
      <c r="D3" s="72" t="s">
        <v>106</v>
      </c>
      <c r="E3" s="72" t="s">
        <v>107</v>
      </c>
    </row>
    <row r="4" spans="1:5" ht="17" thickBot="1" x14ac:dyDescent="0.25">
      <c r="A4" s="69" t="s">
        <v>69</v>
      </c>
      <c r="B4" s="125"/>
      <c r="C4" s="119"/>
      <c r="D4" s="119"/>
      <c r="E4" s="119"/>
    </row>
    <row r="5" spans="1:5" x14ac:dyDescent="0.2">
      <c r="A5" s="68" t="s">
        <v>97</v>
      </c>
      <c r="B5" s="127">
        <v>165</v>
      </c>
      <c r="C5" s="128">
        <v>44</v>
      </c>
      <c r="D5" s="127">
        <v>51</v>
      </c>
      <c r="E5" s="127">
        <v>59</v>
      </c>
    </row>
    <row r="6" spans="1:5" s="64" customFormat="1" x14ac:dyDescent="0.2">
      <c r="A6" s="27" t="s">
        <v>98</v>
      </c>
      <c r="B6" s="129">
        <v>4.1500000000000004</v>
      </c>
      <c r="C6" s="130">
        <v>10.3</v>
      </c>
      <c r="D6" s="129">
        <v>5.5</v>
      </c>
      <c r="E6" s="129">
        <v>5.2</v>
      </c>
    </row>
    <row r="7" spans="1:5" x14ac:dyDescent="0.2">
      <c r="A7" s="27" t="s">
        <v>83</v>
      </c>
      <c r="B7" s="28">
        <f t="shared" ref="B7:E7" si="0">+B5*B6</f>
        <v>684.75000000000011</v>
      </c>
      <c r="C7" s="29">
        <f t="shared" si="0"/>
        <v>453.20000000000005</v>
      </c>
      <c r="D7" s="28">
        <f t="shared" si="0"/>
        <v>280.5</v>
      </c>
      <c r="E7" s="28">
        <f t="shared" si="0"/>
        <v>306.8</v>
      </c>
    </row>
    <row r="8" spans="1:5" ht="17" thickBot="1" x14ac:dyDescent="0.25">
      <c r="A8" s="30" t="s">
        <v>84</v>
      </c>
      <c r="B8" s="33">
        <v>0</v>
      </c>
      <c r="C8" s="102">
        <v>0</v>
      </c>
      <c r="D8" s="33">
        <v>0</v>
      </c>
      <c r="E8" s="33">
        <v>0</v>
      </c>
    </row>
    <row r="9" spans="1:5" ht="17" thickBot="1" x14ac:dyDescent="0.25">
      <c r="A9" s="34" t="s">
        <v>70</v>
      </c>
      <c r="B9" s="35">
        <f t="shared" ref="B9:E9" si="1">+B7+B8</f>
        <v>684.75000000000011</v>
      </c>
      <c r="C9" s="36">
        <f t="shared" si="1"/>
        <v>453.20000000000005</v>
      </c>
      <c r="D9" s="35">
        <f t="shared" si="1"/>
        <v>280.5</v>
      </c>
      <c r="E9" s="35">
        <f t="shared" si="1"/>
        <v>306.8</v>
      </c>
    </row>
    <row r="10" spans="1:5" ht="17" thickBot="1" x14ac:dyDescent="0.25">
      <c r="A10" s="37"/>
      <c r="B10" s="38"/>
      <c r="C10" s="39"/>
      <c r="D10" s="40"/>
      <c r="E10" s="40"/>
    </row>
    <row r="11" spans="1:5" x14ac:dyDescent="0.2">
      <c r="A11" s="41" t="s">
        <v>11</v>
      </c>
      <c r="B11" s="42"/>
      <c r="C11" s="43"/>
      <c r="D11" s="44"/>
      <c r="E11" s="44"/>
    </row>
    <row r="12" spans="1:5" x14ac:dyDescent="0.2">
      <c r="A12" s="45" t="s">
        <v>85</v>
      </c>
      <c r="B12" s="28">
        <f t="shared" ref="B12:E12" si="2">+B37*B38</f>
        <v>117.8</v>
      </c>
      <c r="C12" s="29">
        <f t="shared" si="2"/>
        <v>61.199999999999996</v>
      </c>
      <c r="D12" s="28">
        <f t="shared" si="2"/>
        <v>25.2</v>
      </c>
      <c r="E12" s="28">
        <f t="shared" si="2"/>
        <v>19.2</v>
      </c>
    </row>
    <row r="13" spans="1:5" x14ac:dyDescent="0.2">
      <c r="A13" s="45" t="s">
        <v>86</v>
      </c>
      <c r="B13" s="46">
        <f>SUMPRODUCT(B40:B43,$F$40:$F$43)</f>
        <v>137.49038461538461</v>
      </c>
      <c r="C13" s="47">
        <f>SUMPRODUCT(C40:C43,$F$40:$F$43)</f>
        <v>42.589743589743591</v>
      </c>
      <c r="D13" s="46">
        <f>SUMPRODUCT(D40:D43,$F$40:$F$43)</f>
        <v>102.75641025641025</v>
      </c>
      <c r="E13" s="46">
        <f>SUMPRODUCT(E40:E43,$F$40:$F$43)</f>
        <v>115.25641025641023</v>
      </c>
    </row>
    <row r="14" spans="1:5" x14ac:dyDescent="0.2">
      <c r="A14" s="45" t="s">
        <v>153</v>
      </c>
      <c r="B14" s="46">
        <f>'Input Assumptions'!B17</f>
        <v>51</v>
      </c>
      <c r="C14" s="47">
        <f>'Input Assumptions'!C17</f>
        <v>65</v>
      </c>
      <c r="D14" s="46">
        <f>'Input Assumptions'!D17</f>
        <v>40</v>
      </c>
      <c r="E14" s="46">
        <f>'Input Assumptions'!E17</f>
        <v>37</v>
      </c>
    </row>
    <row r="15" spans="1:5" x14ac:dyDescent="0.2">
      <c r="A15" s="45" t="s">
        <v>88</v>
      </c>
      <c r="B15" s="49">
        <v>31</v>
      </c>
      <c r="C15" s="48">
        <v>27</v>
      </c>
      <c r="D15" s="49">
        <v>21</v>
      </c>
      <c r="E15" s="49">
        <v>22</v>
      </c>
    </row>
    <row r="16" spans="1:5" x14ac:dyDescent="0.2">
      <c r="A16" s="45" t="s">
        <v>89</v>
      </c>
      <c r="B16" s="49">
        <v>36</v>
      </c>
      <c r="C16" s="48">
        <v>23</v>
      </c>
      <c r="D16" s="49">
        <v>26</v>
      </c>
      <c r="E16" s="49">
        <v>21</v>
      </c>
    </row>
    <row r="17" spans="1:5" x14ac:dyDescent="0.2">
      <c r="A17" s="45" t="s">
        <v>90</v>
      </c>
      <c r="B17" s="49">
        <v>67</v>
      </c>
      <c r="C17" s="48">
        <v>41</v>
      </c>
      <c r="D17" s="49">
        <v>36</v>
      </c>
      <c r="E17" s="49">
        <v>34</v>
      </c>
    </row>
    <row r="18" spans="1:5" x14ac:dyDescent="0.2">
      <c r="A18" s="45" t="s">
        <v>91</v>
      </c>
      <c r="B18" s="49" t="s">
        <v>25</v>
      </c>
      <c r="C18" s="48" t="s">
        <v>25</v>
      </c>
      <c r="D18" s="49">
        <v>39</v>
      </c>
      <c r="E18" s="49">
        <v>29</v>
      </c>
    </row>
    <row r="19" spans="1:5" x14ac:dyDescent="0.2">
      <c r="A19" s="45" t="s">
        <v>92</v>
      </c>
      <c r="B19" s="49">
        <v>14</v>
      </c>
      <c r="C19" s="48">
        <v>0</v>
      </c>
      <c r="D19" s="49">
        <v>0</v>
      </c>
      <c r="E19" s="49">
        <v>0</v>
      </c>
    </row>
    <row r="20" spans="1:5" x14ac:dyDescent="0.2">
      <c r="A20" s="45" t="s">
        <v>93</v>
      </c>
      <c r="B20" s="46">
        <f>(SUM(B12:B19)*(0.07/12)*7)</f>
        <v>18.550190705128205</v>
      </c>
      <c r="C20" s="98">
        <f>(SUM(C12:C19)*(0.07/12)*7)</f>
        <v>10.608081196581198</v>
      </c>
      <c r="D20" s="46">
        <f>(SUM(D12:D19)*(0.07/12)*7)</f>
        <v>11.839886752136753</v>
      </c>
      <c r="E20" s="46">
        <f>(SUM(E12:E19)*(0.07/12)*7)</f>
        <v>11.329470085470083</v>
      </c>
    </row>
    <row r="21" spans="1:5" x14ac:dyDescent="0.2">
      <c r="A21" s="45" t="s">
        <v>94</v>
      </c>
      <c r="B21" s="49">
        <v>0</v>
      </c>
      <c r="C21" s="48">
        <v>0</v>
      </c>
      <c r="D21" s="49">
        <v>0</v>
      </c>
      <c r="E21" s="49">
        <v>0</v>
      </c>
    </row>
    <row r="22" spans="1:5" x14ac:dyDescent="0.2">
      <c r="A22" s="50"/>
      <c r="B22" s="51"/>
      <c r="C22" s="52"/>
      <c r="D22" s="53"/>
      <c r="E22" s="53"/>
    </row>
    <row r="23" spans="1:5" ht="17" thickBot="1" x14ac:dyDescent="0.25">
      <c r="A23" s="138"/>
      <c r="B23" s="139"/>
      <c r="C23" s="140"/>
      <c r="D23" s="141"/>
      <c r="E23" s="141"/>
    </row>
    <row r="24" spans="1:5" ht="17" thickBot="1" x14ac:dyDescent="0.25">
      <c r="A24" s="34" t="s">
        <v>15</v>
      </c>
      <c r="B24" s="35">
        <f t="shared" ref="B24:E24" si="3">SUM(B12:B22)</f>
        <v>472.84057532051281</v>
      </c>
      <c r="C24" s="36">
        <f t="shared" si="3"/>
        <v>270.3978247863248</v>
      </c>
      <c r="D24" s="35">
        <f t="shared" si="3"/>
        <v>301.79629700854701</v>
      </c>
      <c r="E24" s="35">
        <f t="shared" si="3"/>
        <v>288.78588034188027</v>
      </c>
    </row>
    <row r="25" spans="1:5" ht="17" thickBot="1" x14ac:dyDescent="0.25">
      <c r="A25" s="34" t="s">
        <v>12</v>
      </c>
      <c r="B25" s="35">
        <f t="shared" ref="B25:E25" si="4">+B9-B24</f>
        <v>211.9094246794873</v>
      </c>
      <c r="C25" s="36">
        <f t="shared" si="4"/>
        <v>182.80217521367524</v>
      </c>
      <c r="D25" s="35">
        <f t="shared" si="4"/>
        <v>-21.296297008547015</v>
      </c>
      <c r="E25" s="35">
        <f t="shared" si="4"/>
        <v>18.014119658119739</v>
      </c>
    </row>
    <row r="26" spans="1:5" ht="17" thickBot="1" x14ac:dyDescent="0.25">
      <c r="A26" s="34" t="s">
        <v>100</v>
      </c>
      <c r="B26" s="54">
        <f t="shared" ref="B26:E26" si="5">+B24/B5</f>
        <v>2.8657004564879562</v>
      </c>
      <c r="C26" s="55">
        <f t="shared" si="5"/>
        <v>6.1454051087801096</v>
      </c>
      <c r="D26" s="54">
        <f t="shared" si="5"/>
        <v>5.9175744511479804</v>
      </c>
      <c r="E26" s="54">
        <f t="shared" si="5"/>
        <v>4.8946759379979703</v>
      </c>
    </row>
    <row r="27" spans="1:5" s="65" customFormat="1" x14ac:dyDescent="0.2">
      <c r="A27" s="56"/>
      <c r="B27" s="46"/>
      <c r="C27" s="47"/>
      <c r="D27" s="57"/>
      <c r="E27" s="57"/>
    </row>
    <row r="28" spans="1:5" x14ac:dyDescent="0.2">
      <c r="A28" s="58" t="s">
        <v>95</v>
      </c>
      <c r="B28" s="131">
        <v>89.26</v>
      </c>
      <c r="C28" s="132">
        <v>89</v>
      </c>
      <c r="D28" s="131">
        <v>67</v>
      </c>
      <c r="E28" s="131">
        <v>67</v>
      </c>
    </row>
    <row r="29" spans="1:5" x14ac:dyDescent="0.2">
      <c r="A29" s="58" t="s">
        <v>96</v>
      </c>
      <c r="B29" s="131">
        <v>61.5</v>
      </c>
      <c r="C29" s="132">
        <v>62</v>
      </c>
      <c r="D29" s="131">
        <v>62</v>
      </c>
      <c r="E29" s="131">
        <v>62</v>
      </c>
    </row>
    <row r="30" spans="1:5" ht="17" thickBot="1" x14ac:dyDescent="0.25">
      <c r="A30" s="59"/>
      <c r="B30" s="51"/>
      <c r="C30" s="60"/>
      <c r="D30" s="61"/>
      <c r="E30" s="61"/>
    </row>
    <row r="31" spans="1:5" s="64" customFormat="1" ht="17" thickBot="1" x14ac:dyDescent="0.25">
      <c r="A31" s="103" t="s">
        <v>102</v>
      </c>
      <c r="B31" s="35">
        <f>+B24+B28+B29</f>
        <v>623.6005753205128</v>
      </c>
      <c r="C31" s="36">
        <f>+C24+C28+C29</f>
        <v>421.3978247863248</v>
      </c>
      <c r="D31" s="35">
        <f>+D24+D28+D29</f>
        <v>430.79629700854701</v>
      </c>
      <c r="E31" s="35">
        <f>+E24+E28+E29</f>
        <v>417.78588034188027</v>
      </c>
    </row>
    <row r="32" spans="1:5" s="64" customFormat="1" ht="17" thickBot="1" x14ac:dyDescent="0.25">
      <c r="A32" s="103" t="s">
        <v>103</v>
      </c>
      <c r="B32" s="54">
        <f>+B31/+B5</f>
        <v>3.7793974261849259</v>
      </c>
      <c r="C32" s="55">
        <f>+C31/+C5</f>
        <v>9.5772232905982904</v>
      </c>
      <c r="D32" s="54">
        <f>+D31/+D5</f>
        <v>8.4469862158538636</v>
      </c>
      <c r="E32" s="54">
        <f>+E31/+E5</f>
        <v>7.0811166159640724</v>
      </c>
    </row>
    <row r="33" spans="1:6" ht="17" thickBot="1" x14ac:dyDescent="0.25">
      <c r="A33" s="103" t="s">
        <v>99</v>
      </c>
      <c r="B33" s="35">
        <f>+B9-B31</f>
        <v>61.149424679487311</v>
      </c>
      <c r="C33" s="36">
        <f>+C9-C31</f>
        <v>31.802175213675241</v>
      </c>
      <c r="D33" s="35">
        <f>+D9-D31</f>
        <v>-150.29629700854701</v>
      </c>
      <c r="E33" s="35">
        <f>+E9-E31</f>
        <v>-110.98588034188026</v>
      </c>
    </row>
    <row r="35" spans="1:6" ht="17" x14ac:dyDescent="0.2">
      <c r="A35" s="104" t="s">
        <v>72</v>
      </c>
      <c r="B35" s="120" t="str">
        <f t="shared" ref="B35:E35" si="6">B3</f>
        <v xml:space="preserve">Corn </v>
      </c>
      <c r="C35" s="120" t="str">
        <f t="shared" si="6"/>
        <v>Soybeans</v>
      </c>
      <c r="D35" s="120" t="str">
        <f t="shared" si="6"/>
        <v>Spring Wheat</v>
      </c>
      <c r="E35" s="120" t="str">
        <f t="shared" si="6"/>
        <v>Winter Wheat</v>
      </c>
      <c r="F35" s="121" t="s">
        <v>147</v>
      </c>
    </row>
    <row r="36" spans="1:6" x14ac:dyDescent="0.2">
      <c r="A36" s="104" t="s">
        <v>75</v>
      </c>
      <c r="B36" s="105"/>
      <c r="C36" s="106"/>
      <c r="D36" s="106"/>
      <c r="E36" s="106"/>
      <c r="F36" s="106"/>
    </row>
    <row r="37" spans="1:6" x14ac:dyDescent="0.2">
      <c r="A37" s="107" t="s">
        <v>101</v>
      </c>
      <c r="B37" s="108">
        <v>31</v>
      </c>
      <c r="C37" s="109">
        <v>1.2</v>
      </c>
      <c r="D37" s="115">
        <v>1.2</v>
      </c>
      <c r="E37" s="115">
        <v>0.96</v>
      </c>
      <c r="F37" s="110"/>
    </row>
    <row r="38" spans="1:6" x14ac:dyDescent="0.2">
      <c r="A38" s="107" t="s">
        <v>76</v>
      </c>
      <c r="B38" s="136">
        <v>3.8</v>
      </c>
      <c r="C38" s="137">
        <v>51</v>
      </c>
      <c r="D38" s="137">
        <v>21</v>
      </c>
      <c r="E38" s="137">
        <v>20</v>
      </c>
      <c r="F38" s="110"/>
    </row>
    <row r="39" spans="1:6" x14ac:dyDescent="0.2">
      <c r="A39" s="122" t="s">
        <v>77</v>
      </c>
      <c r="B39" s="111"/>
      <c r="C39" s="112"/>
      <c r="D39" s="112"/>
      <c r="E39" s="112"/>
      <c r="F39" s="113"/>
    </row>
    <row r="40" spans="1:6" x14ac:dyDescent="0.2">
      <c r="A40" s="114" t="s">
        <v>78</v>
      </c>
      <c r="B40" s="123">
        <v>110</v>
      </c>
      <c r="C40" s="124">
        <v>0</v>
      </c>
      <c r="D40" s="124">
        <v>90</v>
      </c>
      <c r="E40" s="124">
        <v>110</v>
      </c>
      <c r="F40" s="126">
        <f>'Input Assumptions'!D4</f>
        <v>0.62499999999999989</v>
      </c>
    </row>
    <row r="41" spans="1:6" x14ac:dyDescent="0.2">
      <c r="A41" s="114" t="s">
        <v>79</v>
      </c>
      <c r="B41" s="123">
        <v>45</v>
      </c>
      <c r="C41" s="124">
        <v>35</v>
      </c>
      <c r="D41" s="124">
        <v>35</v>
      </c>
      <c r="E41" s="124">
        <v>35</v>
      </c>
      <c r="F41" s="126">
        <f>'Input Assumptions'!I5</f>
        <v>0.76923076923076927</v>
      </c>
    </row>
    <row r="42" spans="1:6" x14ac:dyDescent="0.2">
      <c r="A42" s="114" t="s">
        <v>80</v>
      </c>
      <c r="B42" s="123">
        <v>60</v>
      </c>
      <c r="C42" s="124">
        <v>40</v>
      </c>
      <c r="D42" s="124">
        <v>50</v>
      </c>
      <c r="E42" s="124">
        <v>50</v>
      </c>
      <c r="F42" s="126">
        <f>'Input Assumptions'!J7</f>
        <v>0.39166666666666666</v>
      </c>
    </row>
    <row r="43" spans="1:6" x14ac:dyDescent="0.2">
      <c r="A43" s="114" t="s">
        <v>104</v>
      </c>
      <c r="B43" s="123">
        <v>10</v>
      </c>
      <c r="C43" s="124"/>
      <c r="D43" s="124"/>
      <c r="E43" s="124"/>
      <c r="F43" s="126">
        <f>'Input Assumptions'!K6</f>
        <v>1.0625</v>
      </c>
    </row>
  </sheetData>
  <sheetProtection algorithmName="SHA-512" hashValue="DhneanRl2RhJZ6cQqSzzt+5B6J8ru2L92DsdCNe7n2UK/XLYE/BYyv1hgYhHZ8liAgPaclKDi1Hu9H0PZhIVxQ==" saltValue="23ywQOtMuMiDQtu3+2Qxkg==" spinCount="100000" sheet="1" objects="1" scenarios="1"/>
  <mergeCells count="1">
    <mergeCell ref="A2:C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E412-29A9-414F-AAD1-EA8FC5A63929}">
  <sheetPr>
    <tabColor rgb="FF009A44"/>
  </sheetPr>
  <dimension ref="A2:F42"/>
  <sheetViews>
    <sheetView showGridLines="0" zoomScaleNormal="100" workbookViewId="0">
      <selection activeCell="B13" sqref="B13"/>
    </sheetView>
  </sheetViews>
  <sheetFormatPr baseColWidth="10" defaultColWidth="15.6640625" defaultRowHeight="16" x14ac:dyDescent="0.2"/>
  <cols>
    <col min="1" max="1" width="62.1640625" style="63" customWidth="1"/>
    <col min="2" max="5" width="18.6640625" style="62" customWidth="1"/>
    <col min="6" max="16384" width="15.6640625" style="63"/>
  </cols>
  <sheetData>
    <row r="2" spans="1:5" ht="59.5" customHeight="1" thickBot="1" x14ac:dyDescent="0.25">
      <c r="A2" s="169" t="s">
        <v>152</v>
      </c>
      <c r="B2" s="172"/>
      <c r="C2" s="172"/>
      <c r="D2" s="167"/>
      <c r="E2" s="167"/>
    </row>
    <row r="3" spans="1:5" ht="45" customHeight="1" thickBot="1" x14ac:dyDescent="0.25">
      <c r="A3" s="67" t="s">
        <v>71</v>
      </c>
      <c r="B3" s="72" t="s">
        <v>81</v>
      </c>
      <c r="C3" s="72" t="s">
        <v>73</v>
      </c>
      <c r="D3" s="72" t="s">
        <v>106</v>
      </c>
      <c r="E3" s="72" t="s">
        <v>107</v>
      </c>
    </row>
    <row r="4" spans="1:5" ht="17" thickBot="1" x14ac:dyDescent="0.25">
      <c r="A4" s="69" t="s">
        <v>69</v>
      </c>
      <c r="B4" s="118"/>
      <c r="C4" s="119"/>
      <c r="D4" s="119"/>
      <c r="E4" s="119"/>
    </row>
    <row r="5" spans="1:5" x14ac:dyDescent="0.2">
      <c r="A5" s="68" t="s">
        <v>97</v>
      </c>
      <c r="B5" s="127">
        <v>94</v>
      </c>
      <c r="C5" s="128">
        <v>30</v>
      </c>
      <c r="D5" s="127">
        <v>34</v>
      </c>
      <c r="E5" s="127">
        <v>47</v>
      </c>
    </row>
    <row r="6" spans="1:5" s="64" customFormat="1" x14ac:dyDescent="0.2">
      <c r="A6" s="27" t="s">
        <v>98</v>
      </c>
      <c r="B6" s="129">
        <v>4.1500000000000004</v>
      </c>
      <c r="C6" s="130">
        <v>10.3</v>
      </c>
      <c r="D6" s="129">
        <v>5.5</v>
      </c>
      <c r="E6" s="129">
        <v>5.2</v>
      </c>
    </row>
    <row r="7" spans="1:5" x14ac:dyDescent="0.2">
      <c r="A7" s="27" t="s">
        <v>83</v>
      </c>
      <c r="B7" s="28">
        <f t="shared" ref="B7:E7" si="0">+B5*B6</f>
        <v>390.1</v>
      </c>
      <c r="C7" s="29">
        <f t="shared" si="0"/>
        <v>309</v>
      </c>
      <c r="D7" s="28">
        <f t="shared" si="0"/>
        <v>187</v>
      </c>
      <c r="E7" s="28">
        <f t="shared" si="0"/>
        <v>244.4</v>
      </c>
    </row>
    <row r="8" spans="1:5" ht="17" thickBot="1" x14ac:dyDescent="0.25">
      <c r="A8" s="30" t="s">
        <v>84</v>
      </c>
      <c r="B8" s="33">
        <v>0</v>
      </c>
      <c r="C8" s="102">
        <v>0</v>
      </c>
      <c r="D8" s="33">
        <v>0</v>
      </c>
      <c r="E8" s="33">
        <v>0</v>
      </c>
    </row>
    <row r="9" spans="1:5" ht="17" thickBot="1" x14ac:dyDescent="0.25">
      <c r="A9" s="34" t="s">
        <v>70</v>
      </c>
      <c r="B9" s="35">
        <f t="shared" ref="B9:E9" si="1">+B7+B8</f>
        <v>390.1</v>
      </c>
      <c r="C9" s="36">
        <f t="shared" si="1"/>
        <v>309</v>
      </c>
      <c r="D9" s="35">
        <f t="shared" si="1"/>
        <v>187</v>
      </c>
      <c r="E9" s="35">
        <f t="shared" si="1"/>
        <v>244.4</v>
      </c>
    </row>
    <row r="10" spans="1:5" ht="17" thickBot="1" x14ac:dyDescent="0.25">
      <c r="A10" s="37"/>
      <c r="B10" s="38"/>
      <c r="C10" s="39"/>
      <c r="D10" s="40"/>
      <c r="E10" s="40"/>
    </row>
    <row r="11" spans="1:5" x14ac:dyDescent="0.2">
      <c r="A11" s="41" t="s">
        <v>11</v>
      </c>
      <c r="B11" s="42"/>
      <c r="C11" s="43"/>
      <c r="D11" s="44"/>
      <c r="E11" s="44"/>
    </row>
    <row r="12" spans="1:5" x14ac:dyDescent="0.2">
      <c r="A12" s="45" t="s">
        <v>85</v>
      </c>
      <c r="B12" s="28">
        <f t="shared" ref="B12:E12" si="2">+B36*B37</f>
        <v>87.399999999999991</v>
      </c>
      <c r="C12" s="29">
        <f t="shared" si="2"/>
        <v>61.199999999999996</v>
      </c>
      <c r="D12" s="28">
        <f t="shared" si="2"/>
        <v>25.2</v>
      </c>
      <c r="E12" s="28">
        <f t="shared" si="2"/>
        <v>19.2</v>
      </c>
    </row>
    <row r="13" spans="1:5" x14ac:dyDescent="0.2">
      <c r="A13" s="45" t="s">
        <v>86</v>
      </c>
      <c r="B13" s="46">
        <f>SUMPRODUCT(B39:B42,$F$39:$F$42)</f>
        <v>96.506410256410248</v>
      </c>
      <c r="C13" s="47">
        <f>SUMPRODUCT(C39:C42,$F$39:$F$42)</f>
        <v>23.147435897435901</v>
      </c>
      <c r="D13" s="46">
        <f>SUMPRODUCT(D39:D42,$F$39:$F$42)</f>
        <v>58.38461538461538</v>
      </c>
      <c r="E13" s="46">
        <f>SUMPRODUCT(E39:E42,$F$39:$F$42)</f>
        <v>91.868589743589737</v>
      </c>
    </row>
    <row r="14" spans="1:5" x14ac:dyDescent="0.2">
      <c r="A14" s="45" t="s">
        <v>87</v>
      </c>
      <c r="B14" s="46">
        <f>'Input Assumptions'!B17</f>
        <v>51</v>
      </c>
      <c r="C14" s="47">
        <f>'Input Assumptions'!C17</f>
        <v>65</v>
      </c>
      <c r="D14" s="46">
        <f>'Input Assumptions'!D17</f>
        <v>40</v>
      </c>
      <c r="E14" s="46">
        <f>'Input Assumptions'!E17</f>
        <v>37</v>
      </c>
    </row>
    <row r="15" spans="1:5" x14ac:dyDescent="0.2">
      <c r="A15" s="45" t="s">
        <v>88</v>
      </c>
      <c r="B15" s="49">
        <v>27</v>
      </c>
      <c r="C15" s="48">
        <v>23</v>
      </c>
      <c r="D15" s="49">
        <v>19</v>
      </c>
      <c r="E15" s="49">
        <v>18</v>
      </c>
    </row>
    <row r="16" spans="1:5" x14ac:dyDescent="0.2">
      <c r="A16" s="45" t="s">
        <v>89</v>
      </c>
      <c r="B16" s="49">
        <v>29</v>
      </c>
      <c r="C16" s="48">
        <v>27</v>
      </c>
      <c r="D16" s="49">
        <v>20</v>
      </c>
      <c r="E16" s="49">
        <v>20</v>
      </c>
    </row>
    <row r="17" spans="1:5" x14ac:dyDescent="0.2">
      <c r="A17" s="45" t="s">
        <v>90</v>
      </c>
      <c r="B17" s="49">
        <v>64</v>
      </c>
      <c r="C17" s="48">
        <v>36</v>
      </c>
      <c r="D17" s="49">
        <v>33</v>
      </c>
      <c r="E17" s="49">
        <v>34</v>
      </c>
    </row>
    <row r="18" spans="1:5" x14ac:dyDescent="0.2">
      <c r="A18" s="45" t="s">
        <v>91</v>
      </c>
      <c r="B18" s="49" t="s">
        <v>25</v>
      </c>
      <c r="C18" s="48" t="s">
        <v>25</v>
      </c>
      <c r="D18" s="49">
        <v>34</v>
      </c>
      <c r="E18" s="49">
        <v>34</v>
      </c>
    </row>
    <row r="19" spans="1:5" x14ac:dyDescent="0.2">
      <c r="A19" s="45" t="s">
        <v>92</v>
      </c>
      <c r="B19" s="49">
        <v>10</v>
      </c>
      <c r="C19" s="48">
        <v>0</v>
      </c>
      <c r="D19" s="49">
        <v>0</v>
      </c>
      <c r="E19" s="49">
        <v>0</v>
      </c>
    </row>
    <row r="20" spans="1:5" x14ac:dyDescent="0.2">
      <c r="A20" s="45" t="s">
        <v>93</v>
      </c>
      <c r="B20" s="46">
        <f>(SUM(B12:B19)*(0.07/12)*7)</f>
        <v>14.900345085470086</v>
      </c>
      <c r="C20" s="98">
        <f>(SUM(C12:C19)*(0.07/12)*7)</f>
        <v>9.6100202991452992</v>
      </c>
      <c r="D20" s="46">
        <f>(SUM(D12:D19)*(0.07/12)*7)</f>
        <v>9.3747051282051288</v>
      </c>
      <c r="E20" s="46">
        <f>(SUM(E12:E19)*(0.07/12)*7)</f>
        <v>10.374467414529915</v>
      </c>
    </row>
    <row r="21" spans="1:5" x14ac:dyDescent="0.2">
      <c r="A21" s="45" t="s">
        <v>94</v>
      </c>
      <c r="B21" s="49">
        <v>0</v>
      </c>
      <c r="C21" s="48">
        <v>0</v>
      </c>
      <c r="D21" s="49">
        <v>0</v>
      </c>
      <c r="E21" s="49">
        <v>0</v>
      </c>
    </row>
    <row r="22" spans="1:5" ht="17" thickBot="1" x14ac:dyDescent="0.25">
      <c r="A22" s="50"/>
      <c r="B22" s="51"/>
      <c r="C22" s="52"/>
      <c r="D22" s="53"/>
      <c r="E22" s="53"/>
    </row>
    <row r="23" spans="1:5" ht="17" thickBot="1" x14ac:dyDescent="0.25">
      <c r="A23" s="34" t="s">
        <v>15</v>
      </c>
      <c r="B23" s="35">
        <f t="shared" ref="B23:E23" si="3">SUM(B12:B22)</f>
        <v>379.80675534188032</v>
      </c>
      <c r="C23" s="36">
        <f t="shared" si="3"/>
        <v>244.95745619658121</v>
      </c>
      <c r="D23" s="35">
        <f>SUM(D12:D22)</f>
        <v>238.95932051282051</v>
      </c>
      <c r="E23" s="35">
        <f t="shared" si="3"/>
        <v>264.44305715811964</v>
      </c>
    </row>
    <row r="24" spans="1:5" ht="17" thickBot="1" x14ac:dyDescent="0.25">
      <c r="A24" s="34" t="s">
        <v>12</v>
      </c>
      <c r="B24" s="35">
        <f t="shared" ref="B24:E24" si="4">+B9-B23</f>
        <v>10.293244658119704</v>
      </c>
      <c r="C24" s="36">
        <f t="shared" si="4"/>
        <v>64.042543803418795</v>
      </c>
      <c r="D24" s="35">
        <f t="shared" si="4"/>
        <v>-51.959320512820511</v>
      </c>
      <c r="E24" s="35">
        <f t="shared" si="4"/>
        <v>-20.043057158119638</v>
      </c>
    </row>
    <row r="25" spans="1:5" ht="17" thickBot="1" x14ac:dyDescent="0.25">
      <c r="A25" s="34" t="s">
        <v>100</v>
      </c>
      <c r="B25" s="54">
        <f t="shared" ref="B25:E25" si="5">+B23/B5</f>
        <v>4.0404973972540459</v>
      </c>
      <c r="C25" s="55">
        <f t="shared" si="5"/>
        <v>8.1652485398860399</v>
      </c>
      <c r="D25" s="54">
        <f t="shared" si="5"/>
        <v>7.0282153092006032</v>
      </c>
      <c r="E25" s="54">
        <f t="shared" si="5"/>
        <v>5.626448024640843</v>
      </c>
    </row>
    <row r="26" spans="1:5" s="65" customFormat="1" x14ac:dyDescent="0.2">
      <c r="A26" s="56"/>
      <c r="B26" s="46"/>
      <c r="C26" s="47"/>
      <c r="D26" s="57"/>
      <c r="E26" s="57"/>
    </row>
    <row r="27" spans="1:5" x14ac:dyDescent="0.2">
      <c r="A27" s="58" t="s">
        <v>95</v>
      </c>
      <c r="B27" s="131">
        <v>82</v>
      </c>
      <c r="C27" s="132">
        <v>82</v>
      </c>
      <c r="D27" s="131">
        <v>69</v>
      </c>
      <c r="E27" s="131">
        <v>69</v>
      </c>
    </row>
    <row r="28" spans="1:5" x14ac:dyDescent="0.2">
      <c r="A28" s="58" t="s">
        <v>96</v>
      </c>
      <c r="B28" s="131">
        <v>51</v>
      </c>
      <c r="C28" s="132">
        <v>51</v>
      </c>
      <c r="D28" s="131">
        <v>51</v>
      </c>
      <c r="E28" s="131">
        <v>51</v>
      </c>
    </row>
    <row r="29" spans="1:5" ht="17" thickBot="1" x14ac:dyDescent="0.25">
      <c r="A29" s="59"/>
      <c r="B29" s="51"/>
      <c r="C29" s="60"/>
      <c r="D29" s="61"/>
      <c r="E29" s="61"/>
    </row>
    <row r="30" spans="1:5" s="64" customFormat="1" ht="17" thickBot="1" x14ac:dyDescent="0.25">
      <c r="A30" s="103" t="s">
        <v>102</v>
      </c>
      <c r="B30" s="35">
        <f>+B23+B27+B28</f>
        <v>512.80675534188026</v>
      </c>
      <c r="C30" s="36">
        <f>+C23+C27+C28</f>
        <v>377.95745619658123</v>
      </c>
      <c r="D30" s="35">
        <f>+D23+D27+D28</f>
        <v>358.95932051282051</v>
      </c>
      <c r="E30" s="35">
        <f>+E23+E27+E28</f>
        <v>384.44305715811964</v>
      </c>
    </row>
    <row r="31" spans="1:5" s="64" customFormat="1" ht="17" thickBot="1" x14ac:dyDescent="0.25">
      <c r="A31" s="103" t="s">
        <v>103</v>
      </c>
      <c r="B31" s="54">
        <f>+B30/+B5</f>
        <v>5.4553910142753219</v>
      </c>
      <c r="C31" s="55">
        <f>+C30/+C5</f>
        <v>12.598581873219375</v>
      </c>
      <c r="D31" s="54">
        <f>+D30/+D5</f>
        <v>10.557627073906486</v>
      </c>
      <c r="E31" s="54">
        <f>+E30/+E5</f>
        <v>8.1796395140025453</v>
      </c>
    </row>
    <row r="32" spans="1:5" ht="17" thickBot="1" x14ac:dyDescent="0.25">
      <c r="A32" s="103" t="s">
        <v>99</v>
      </c>
      <c r="B32" s="35">
        <f>+B9-B30</f>
        <v>-122.70675534188024</v>
      </c>
      <c r="C32" s="36">
        <f>+C9-C30</f>
        <v>-68.957456196581234</v>
      </c>
      <c r="D32" s="35">
        <f>+D9-D30</f>
        <v>-171.95932051282051</v>
      </c>
      <c r="E32" s="35">
        <f>+E9-E30</f>
        <v>-140.04305715811964</v>
      </c>
    </row>
    <row r="34" spans="1:6" ht="17" x14ac:dyDescent="0.2">
      <c r="A34" s="104" t="s">
        <v>72</v>
      </c>
      <c r="B34" s="120" t="str">
        <f t="shared" ref="B34:E34" si="6">B3</f>
        <v xml:space="preserve">Corn </v>
      </c>
      <c r="C34" s="120" t="str">
        <f t="shared" si="6"/>
        <v>Soybeans</v>
      </c>
      <c r="D34" s="120" t="str">
        <f t="shared" si="6"/>
        <v>Spring Wheat</v>
      </c>
      <c r="E34" s="120" t="str">
        <f t="shared" si="6"/>
        <v>Winter Wheat</v>
      </c>
      <c r="F34" s="121" t="s">
        <v>74</v>
      </c>
    </row>
    <row r="35" spans="1:6" x14ac:dyDescent="0.2">
      <c r="A35" s="104" t="s">
        <v>75</v>
      </c>
      <c r="B35" s="105"/>
      <c r="C35" s="106"/>
      <c r="D35" s="106"/>
      <c r="E35" s="106"/>
      <c r="F35" s="106"/>
    </row>
    <row r="36" spans="1:6" x14ac:dyDescent="0.2">
      <c r="A36" s="107" t="s">
        <v>101</v>
      </c>
      <c r="B36" s="108">
        <v>23</v>
      </c>
      <c r="C36" s="109">
        <v>1.2</v>
      </c>
      <c r="D36" s="115">
        <v>1.2</v>
      </c>
      <c r="E36" s="115">
        <v>0.96</v>
      </c>
      <c r="F36" s="110"/>
    </row>
    <row r="37" spans="1:6" x14ac:dyDescent="0.2">
      <c r="A37" s="107" t="s">
        <v>76</v>
      </c>
      <c r="B37" s="136">
        <v>3.8</v>
      </c>
      <c r="C37" s="137">
        <v>51</v>
      </c>
      <c r="D37" s="137">
        <v>21</v>
      </c>
      <c r="E37" s="137">
        <v>20</v>
      </c>
      <c r="F37" s="110"/>
    </row>
    <row r="38" spans="1:6" x14ac:dyDescent="0.2">
      <c r="A38" s="122" t="s">
        <v>77</v>
      </c>
      <c r="B38" s="111"/>
      <c r="C38" s="112"/>
      <c r="D38" s="112"/>
      <c r="E38" s="112">
        <v>8.3000000000000007</v>
      </c>
      <c r="F38" s="113"/>
    </row>
    <row r="39" spans="1:6" x14ac:dyDescent="0.2">
      <c r="A39" s="114" t="s">
        <v>78</v>
      </c>
      <c r="B39" s="123">
        <v>80</v>
      </c>
      <c r="C39" s="124">
        <v>0</v>
      </c>
      <c r="D39" s="124">
        <v>50</v>
      </c>
      <c r="E39" s="124">
        <v>85</v>
      </c>
      <c r="F39" s="126">
        <f>'Input Assumptions'!D4</f>
        <v>0.62499999999999989</v>
      </c>
    </row>
    <row r="40" spans="1:6" x14ac:dyDescent="0.2">
      <c r="A40" s="114" t="s">
        <v>79</v>
      </c>
      <c r="B40" s="123">
        <v>35</v>
      </c>
      <c r="C40" s="124">
        <v>25</v>
      </c>
      <c r="D40" s="124">
        <v>20</v>
      </c>
      <c r="E40" s="124">
        <v>30</v>
      </c>
      <c r="F40" s="126">
        <f>'Input Assumptions'!I5</f>
        <v>0.76923076923076927</v>
      </c>
    </row>
    <row r="41" spans="1:6" x14ac:dyDescent="0.2">
      <c r="A41" s="114" t="s">
        <v>80</v>
      </c>
      <c r="B41" s="123">
        <v>50</v>
      </c>
      <c r="C41" s="124">
        <v>10</v>
      </c>
      <c r="D41" s="124">
        <v>30</v>
      </c>
      <c r="E41" s="124">
        <v>40</v>
      </c>
      <c r="F41" s="126">
        <f>'Input Assumptions'!J7</f>
        <v>0.39166666666666666</v>
      </c>
    </row>
    <row r="42" spans="1:6" x14ac:dyDescent="0.2">
      <c r="A42" s="114" t="s">
        <v>104</v>
      </c>
      <c r="B42" s="123">
        <v>0</v>
      </c>
      <c r="C42" s="124"/>
      <c r="D42" s="124"/>
      <c r="E42" s="124"/>
      <c r="F42" s="126">
        <f>'Input Assumptions'!K6</f>
        <v>1.0625</v>
      </c>
    </row>
  </sheetData>
  <sheetProtection algorithmName="SHA-512" hashValue="VKsyhTyx116H+Q7iKLE2IqGBf/f91BcKl30++xMM1VN5iyBSkyZcMdjPMsGeOjvBdTYZqg7cZJ2Hh9iGRiJTUQ==" saltValue="i5OEF/JU2yaodfwqknnNOA==" spinCount="100000" sheet="1" objects="1" scenarios="1"/>
  <mergeCells count="2">
    <mergeCell ref="A2:C2"/>
    <mergeCell ref="D2:E2"/>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D74C7-5FC3-1947-A37A-52DC72123CE1}">
  <sheetPr>
    <tabColor rgb="FFFFD100"/>
  </sheetPr>
  <dimension ref="E8:H23"/>
  <sheetViews>
    <sheetView zoomScaleNormal="100" workbookViewId="0">
      <selection activeCell="M40" sqref="M40"/>
    </sheetView>
  </sheetViews>
  <sheetFormatPr baseColWidth="10" defaultColWidth="11.5" defaultRowHeight="13" x14ac:dyDescent="0.15"/>
  <sheetData>
    <row r="8" spans="5:8" ht="33" x14ac:dyDescent="0.15">
      <c r="E8" s="173" t="s">
        <v>167</v>
      </c>
      <c r="F8" s="173"/>
      <c r="G8" s="173"/>
      <c r="H8" s="173"/>
    </row>
    <row r="9" spans="5:8" ht="18" x14ac:dyDescent="0.2">
      <c r="E9" s="163" t="s">
        <v>168</v>
      </c>
      <c r="F9" s="163"/>
      <c r="G9" s="163"/>
      <c r="H9" s="163"/>
    </row>
    <row r="10" spans="5:8" ht="18" x14ac:dyDescent="0.2">
      <c r="E10" s="163"/>
      <c r="F10" s="163"/>
      <c r="G10" s="163"/>
      <c r="H10" s="163"/>
    </row>
    <row r="12" spans="5:8" ht="20" x14ac:dyDescent="0.2">
      <c r="E12" s="164" t="s">
        <v>161</v>
      </c>
    </row>
    <row r="13" spans="5:8" ht="16" x14ac:dyDescent="0.2">
      <c r="E13" s="165" t="s">
        <v>169</v>
      </c>
      <c r="F13" s="165"/>
      <c r="G13" s="165"/>
      <c r="H13" s="165"/>
    </row>
    <row r="14" spans="5:8" ht="16" x14ac:dyDescent="0.2">
      <c r="E14" s="165" t="s">
        <v>162</v>
      </c>
      <c r="F14" s="165"/>
      <c r="G14" s="165"/>
      <c r="H14" s="165"/>
    </row>
    <row r="16" spans="5:8" ht="20" x14ac:dyDescent="0.2">
      <c r="E16" s="164" t="s">
        <v>163</v>
      </c>
    </row>
    <row r="17" spans="5:8" ht="16" x14ac:dyDescent="0.2">
      <c r="E17" s="165" t="s">
        <v>170</v>
      </c>
      <c r="F17" s="165"/>
      <c r="G17" s="165"/>
      <c r="H17" s="165"/>
    </row>
    <row r="19" spans="5:8" ht="20" x14ac:dyDescent="0.2">
      <c r="E19" s="164" t="s">
        <v>164</v>
      </c>
    </row>
    <row r="20" spans="5:8" ht="16" x14ac:dyDescent="0.2">
      <c r="E20" s="166" t="s">
        <v>171</v>
      </c>
      <c r="F20" s="165"/>
      <c r="G20" s="165"/>
      <c r="H20" s="165"/>
    </row>
    <row r="22" spans="5:8" ht="20" x14ac:dyDescent="0.2">
      <c r="E22" s="164" t="s">
        <v>165</v>
      </c>
    </row>
    <row r="23" spans="5:8" ht="16" x14ac:dyDescent="0.2">
      <c r="E23" s="166" t="s">
        <v>166</v>
      </c>
      <c r="F23" s="165"/>
      <c r="G23" s="165"/>
      <c r="H23" s="165"/>
    </row>
  </sheetData>
  <sheetProtection algorithmName="SHA-512" hashValue="6562pjOgdDk0iLX4DeBWexHPYJyLx6PJ7GNYHwKbe7hFaO85hGgAPsB1jOeaVQJmQW1kBStV+Oey0rDDdlPD3A==" saltValue="twQwZi0JmAGZ5sTRaFPjJQ==" spinCount="100000" sheet="1" objects="1" scenarios="1"/>
  <mergeCells count="1">
    <mergeCell ref="E8:H8"/>
  </mergeCells>
  <hyperlinks>
    <hyperlink ref="E20" r:id="rId1" xr:uid="{1456671D-64F9-5144-B737-F55CC98BEAEA}"/>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
  <sheetViews>
    <sheetView workbookViewId="0">
      <selection activeCell="B2" sqref="B2"/>
    </sheetView>
  </sheetViews>
  <sheetFormatPr baseColWidth="10" defaultColWidth="8.83203125" defaultRowHeight="13" x14ac:dyDescent="0.15"/>
  <cols>
    <col min="1" max="1" width="14.33203125" customWidth="1"/>
    <col min="4" max="4" width="13.1640625" customWidth="1"/>
    <col min="5" max="5" width="14.1640625" customWidth="1"/>
    <col min="6" max="6" width="13.6640625" customWidth="1"/>
    <col min="7" max="7" width="12.83203125" customWidth="1"/>
  </cols>
  <sheetData>
    <row r="1" spans="1:8" x14ac:dyDescent="0.15">
      <c r="B1" s="76" t="s">
        <v>122</v>
      </c>
      <c r="C1" s="76" t="s">
        <v>73</v>
      </c>
      <c r="D1" s="76" t="s">
        <v>106</v>
      </c>
      <c r="E1" s="76" t="s">
        <v>107</v>
      </c>
      <c r="F1" s="76" t="s">
        <v>82</v>
      </c>
      <c r="G1" s="76" t="s">
        <v>105</v>
      </c>
      <c r="H1" s="76" t="s">
        <v>123</v>
      </c>
    </row>
    <row r="2" spans="1:8" x14ac:dyDescent="0.15">
      <c r="A2" s="76" t="s">
        <v>124</v>
      </c>
      <c r="B2" s="77">
        <f>+'East &amp; Central High Production'!B23</f>
        <v>544.34349011752136</v>
      </c>
      <c r="C2" s="77">
        <f>+'East &amp; Central High Production'!C23</f>
        <v>299.13950320512816</v>
      </c>
      <c r="D2" s="77">
        <f>+'East &amp; Central High Production'!D23</f>
        <v>335.6067003205128</v>
      </c>
      <c r="E2" s="77">
        <f>+'East &amp; Central High Production'!E23</f>
        <v>350.30847115384609</v>
      </c>
      <c r="F2" s="77" t="e">
        <f>+'East &amp; Central High Production'!#REF!</f>
        <v>#REF!</v>
      </c>
      <c r="G2" s="77" t="e">
        <f>+'East &amp; Central High Production'!#REF!</f>
        <v>#REF!</v>
      </c>
      <c r="H2" s="77" t="e">
        <f>+'East &amp; Central High Production'!#REF!</f>
        <v>#REF!</v>
      </c>
    </row>
    <row r="4" spans="1:8" x14ac:dyDescent="0.15">
      <c r="A4" s="76" t="s">
        <v>125</v>
      </c>
      <c r="B4" s="77">
        <f>+'East &amp; Central High Production'!B27+'East &amp; Central High Production'!B28</f>
        <v>153</v>
      </c>
      <c r="C4" s="77">
        <f>+'East &amp; Central High Production'!C27+'East &amp; Central High Production'!C28</f>
        <v>153</v>
      </c>
      <c r="D4" s="77">
        <f>+'East &amp; Central High Production'!D27+'East &amp; Central High Production'!D28</f>
        <v>135</v>
      </c>
      <c r="E4" s="77">
        <f>+'East &amp; Central High Production'!E27+'East &amp; Central High Production'!E28</f>
        <v>135</v>
      </c>
      <c r="F4" s="77" t="e">
        <f>+'East &amp; Central High Production'!#REF!+'East &amp; Central High Production'!#REF!</f>
        <v>#REF!</v>
      </c>
      <c r="G4" s="77" t="e">
        <f>+'East &amp; Central High Production'!#REF!+'East &amp; Central High Production'!#REF!</f>
        <v>#REF!</v>
      </c>
      <c r="H4" s="77" t="e">
        <f>+'East &amp; Central High Production'!#REF!+'East &amp; Central High Production'!#REF!</f>
        <v>#REF!</v>
      </c>
    </row>
    <row r="6" spans="1:8" x14ac:dyDescent="0.15">
      <c r="A6" s="76" t="s">
        <v>99</v>
      </c>
      <c r="B6" s="77">
        <f>+'East &amp; Central High Production'!B32</f>
        <v>91.156509882478758</v>
      </c>
      <c r="C6" s="77">
        <f>+'East &amp; Central High Production'!C32</f>
        <v>42.260496794871869</v>
      </c>
      <c r="D6" s="77">
        <f>+'East &amp; Central High Production'!D32</f>
        <v>-157.1067003205128</v>
      </c>
      <c r="E6" s="77">
        <f>+'East &amp; Central High Production'!E32</f>
        <v>-168.1084711538461</v>
      </c>
      <c r="F6" s="77" t="e">
        <f>+'East &amp; Central High Production'!#REF!</f>
        <v>#REF!</v>
      </c>
      <c r="G6" s="77" t="e">
        <f>+'East &amp; Central High Production'!#REF!</f>
        <v>#REF!</v>
      </c>
      <c r="H6" s="77" t="e">
        <f>+'East &amp; Central High Production'!#REF!</f>
        <v>#REF!</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51"/>
  <sheetViews>
    <sheetView workbookViewId="0"/>
  </sheetViews>
  <sheetFormatPr baseColWidth="10" defaultColWidth="9.1640625" defaultRowHeight="13" x14ac:dyDescent="0.15"/>
  <cols>
    <col min="1" max="1" width="102.83203125" style="19" bestFit="1" customWidth="1"/>
    <col min="2" max="16384" width="9.1640625" style="19"/>
  </cols>
  <sheetData>
    <row r="1" spans="1:1" x14ac:dyDescent="0.15">
      <c r="A1" s="19" t="s">
        <v>26</v>
      </c>
    </row>
    <row r="2" spans="1:1" x14ac:dyDescent="0.15">
      <c r="A2" s="19" t="s">
        <v>36</v>
      </c>
    </row>
    <row r="3" spans="1:1" ht="6.75" customHeight="1" x14ac:dyDescent="0.15"/>
    <row r="4" spans="1:1" x14ac:dyDescent="0.15">
      <c r="A4" s="19" t="s">
        <v>37</v>
      </c>
    </row>
    <row r="5" spans="1:1" x14ac:dyDescent="0.15">
      <c r="A5" s="19" t="s">
        <v>38</v>
      </c>
    </row>
    <row r="6" spans="1:1" x14ac:dyDescent="0.15">
      <c r="A6" s="19" t="s">
        <v>39</v>
      </c>
    </row>
    <row r="7" spans="1:1" x14ac:dyDescent="0.15">
      <c r="A7" s="19" t="s">
        <v>40</v>
      </c>
    </row>
    <row r="8" spans="1:1" ht="5.25" customHeight="1" x14ac:dyDescent="0.15"/>
    <row r="9" spans="1:1" x14ac:dyDescent="0.15">
      <c r="A9" s="19" t="s">
        <v>41</v>
      </c>
    </row>
    <row r="10" spans="1:1" x14ac:dyDescent="0.15">
      <c r="A10" s="20" t="s">
        <v>42</v>
      </c>
    </row>
    <row r="11" spans="1:1" x14ac:dyDescent="0.15">
      <c r="A11" s="20" t="s">
        <v>43</v>
      </c>
    </row>
    <row r="12" spans="1:1" x14ac:dyDescent="0.15">
      <c r="A12" s="20" t="s">
        <v>44</v>
      </c>
    </row>
    <row r="13" spans="1:1" x14ac:dyDescent="0.15">
      <c r="A13" s="21" t="s">
        <v>45</v>
      </c>
    </row>
    <row r="14" spans="1:1" x14ac:dyDescent="0.15">
      <c r="A14" s="21" t="s">
        <v>46</v>
      </c>
    </row>
    <row r="15" spans="1:1" x14ac:dyDescent="0.15">
      <c r="A15" s="21" t="s">
        <v>47</v>
      </c>
    </row>
    <row r="16" spans="1:1" x14ac:dyDescent="0.15">
      <c r="A16" s="20" t="s">
        <v>48</v>
      </c>
    </row>
    <row r="17" spans="1:1" x14ac:dyDescent="0.15">
      <c r="A17" s="20" t="s">
        <v>49</v>
      </c>
    </row>
    <row r="18" spans="1:1" x14ac:dyDescent="0.15">
      <c r="A18" s="21" t="s">
        <v>50</v>
      </c>
    </row>
    <row r="19" spans="1:1" x14ac:dyDescent="0.15">
      <c r="A19" s="21" t="s">
        <v>51</v>
      </c>
    </row>
    <row r="20" spans="1:1" x14ac:dyDescent="0.15">
      <c r="A20" s="21" t="s">
        <v>52</v>
      </c>
    </row>
    <row r="21" spans="1:1" x14ac:dyDescent="0.15">
      <c r="A21" s="20" t="s">
        <v>53</v>
      </c>
    </row>
    <row r="22" spans="1:1" x14ac:dyDescent="0.15">
      <c r="A22" s="21" t="s">
        <v>54</v>
      </c>
    </row>
    <row r="23" spans="1:1" ht="6" customHeight="1" x14ac:dyDescent="0.15">
      <c r="A23" s="21"/>
    </row>
    <row r="24" spans="1:1" x14ac:dyDescent="0.15">
      <c r="A24" s="20" t="s">
        <v>55</v>
      </c>
    </row>
    <row r="25" spans="1:1" x14ac:dyDescent="0.15">
      <c r="A25" s="20" t="s">
        <v>56</v>
      </c>
    </row>
    <row r="26" spans="1:1" x14ac:dyDescent="0.15">
      <c r="A26" s="20" t="s">
        <v>57</v>
      </c>
    </row>
    <row r="27" spans="1:1" x14ac:dyDescent="0.15">
      <c r="A27" s="21" t="s">
        <v>45</v>
      </c>
    </row>
    <row r="28" spans="1:1" x14ac:dyDescent="0.15">
      <c r="A28" s="21" t="s">
        <v>58</v>
      </c>
    </row>
    <row r="29" spans="1:1" x14ac:dyDescent="0.15">
      <c r="A29" s="21" t="s">
        <v>59</v>
      </c>
    </row>
    <row r="30" spans="1:1" x14ac:dyDescent="0.15">
      <c r="A30" s="20" t="s">
        <v>60</v>
      </c>
    </row>
    <row r="31" spans="1:1" x14ac:dyDescent="0.15">
      <c r="A31" s="20" t="s">
        <v>61</v>
      </c>
    </row>
    <row r="32" spans="1:1" x14ac:dyDescent="0.15">
      <c r="A32" s="21" t="s">
        <v>50</v>
      </c>
    </row>
    <row r="33" spans="1:1" x14ac:dyDescent="0.15">
      <c r="A33" s="21" t="s">
        <v>62</v>
      </c>
    </row>
    <row r="34" spans="1:1" x14ac:dyDescent="0.15">
      <c r="A34" s="21" t="s">
        <v>63</v>
      </c>
    </row>
    <row r="35" spans="1:1" x14ac:dyDescent="0.15">
      <c r="A35" s="20" t="s">
        <v>64</v>
      </c>
    </row>
    <row r="36" spans="1:1" x14ac:dyDescent="0.15">
      <c r="A36" s="21" t="s">
        <v>54</v>
      </c>
    </row>
    <row r="37" spans="1:1" ht="6.75" customHeight="1" x14ac:dyDescent="0.15">
      <c r="A37" s="21"/>
    </row>
    <row r="38" spans="1:1" x14ac:dyDescent="0.15">
      <c r="A38" s="19" t="s">
        <v>65</v>
      </c>
    </row>
    <row r="39" spans="1:1" x14ac:dyDescent="0.15">
      <c r="A39" s="19" t="s">
        <v>16</v>
      </c>
    </row>
    <row r="40" spans="1:1" x14ac:dyDescent="0.15">
      <c r="A40" s="19" t="s">
        <v>66</v>
      </c>
    </row>
    <row r="41" spans="1:1" x14ac:dyDescent="0.15">
      <c r="A41" s="19" t="s">
        <v>67</v>
      </c>
    </row>
    <row r="42" spans="1:1" x14ac:dyDescent="0.15">
      <c r="A42" s="19" t="s">
        <v>68</v>
      </c>
    </row>
    <row r="43" spans="1:1" x14ac:dyDescent="0.15">
      <c r="A43" s="19" t="s">
        <v>27</v>
      </c>
    </row>
    <row r="44" spans="1:1" ht="6.75" customHeight="1" x14ac:dyDescent="0.15"/>
    <row r="45" spans="1:1" x14ac:dyDescent="0.15">
      <c r="A45" s="19" t="s">
        <v>28</v>
      </c>
    </row>
    <row r="46" spans="1:1" ht="6" customHeight="1" x14ac:dyDescent="0.15"/>
    <row r="47" spans="1:1" x14ac:dyDescent="0.15">
      <c r="A47" s="19" t="s">
        <v>30</v>
      </c>
    </row>
    <row r="48" spans="1:1" ht="6" customHeight="1" x14ac:dyDescent="0.15">
      <c r="A48" s="19" t="s">
        <v>25</v>
      </c>
    </row>
    <row r="49" spans="1:1" x14ac:dyDescent="0.15">
      <c r="A49" s="19" t="s">
        <v>17</v>
      </c>
    </row>
    <row r="50" spans="1:1" x14ac:dyDescent="0.15">
      <c r="A50" s="19" t="s">
        <v>18</v>
      </c>
    </row>
    <row r="51" spans="1:1" x14ac:dyDescent="0.15">
      <c r="A51" s="19" t="s">
        <v>19</v>
      </c>
    </row>
  </sheetData>
  <sheetProtection sheet="1" objects="1" scenarios="1" selectLockedCells="1" selectUnlockedCells="1"/>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32"/>
  <sheetViews>
    <sheetView workbookViewId="0"/>
  </sheetViews>
  <sheetFormatPr baseColWidth="10" defaultColWidth="8.83203125" defaultRowHeight="13" x14ac:dyDescent="0.15"/>
  <cols>
    <col min="1" max="1" width="42.6640625" bestFit="1" customWidth="1"/>
    <col min="2" max="2" width="17.83203125" customWidth="1"/>
    <col min="3" max="3" width="18.1640625" customWidth="1"/>
    <col min="4" max="4" width="5.33203125" customWidth="1"/>
  </cols>
  <sheetData>
    <row r="1" spans="1:8" ht="14" thickBot="1" x14ac:dyDescent="0.2">
      <c r="A1" s="5"/>
      <c r="B1" s="6" t="s">
        <v>31</v>
      </c>
      <c r="C1" t="s">
        <v>32</v>
      </c>
    </row>
    <row r="2" spans="1:8" ht="12.75" customHeight="1" x14ac:dyDescent="0.15">
      <c r="A2" s="7" t="s">
        <v>9</v>
      </c>
      <c r="B2" s="9"/>
      <c r="C2" s="5"/>
      <c r="E2" s="174" t="s">
        <v>35</v>
      </c>
      <c r="F2" s="175"/>
    </row>
    <row r="3" spans="1:8" x14ac:dyDescent="0.15">
      <c r="A3" s="5" t="s">
        <v>0</v>
      </c>
      <c r="B3" s="13">
        <v>0</v>
      </c>
      <c r="C3" s="13">
        <v>0</v>
      </c>
      <c r="E3" s="176"/>
      <c r="F3" s="177"/>
    </row>
    <row r="4" spans="1:8" x14ac:dyDescent="0.15">
      <c r="A4" s="10" t="s">
        <v>1</v>
      </c>
      <c r="B4" s="12">
        <v>0</v>
      </c>
      <c r="C4" s="13">
        <v>0</v>
      </c>
      <c r="D4" s="1"/>
      <c r="E4" s="176"/>
      <c r="F4" s="177"/>
      <c r="G4" s="1"/>
      <c r="H4" s="1"/>
    </row>
    <row r="5" spans="1:8" x14ac:dyDescent="0.15">
      <c r="A5" s="5" t="s">
        <v>13</v>
      </c>
      <c r="B5" s="11">
        <f>+B3*B4</f>
        <v>0</v>
      </c>
      <c r="C5" s="11">
        <f>+C3*C4</f>
        <v>0</v>
      </c>
      <c r="E5" s="176"/>
      <c r="F5" s="177"/>
    </row>
    <row r="6" spans="1:8" x14ac:dyDescent="0.15">
      <c r="A6" s="5" t="s">
        <v>20</v>
      </c>
      <c r="B6" s="9">
        <v>0</v>
      </c>
      <c r="C6" s="18">
        <v>0</v>
      </c>
      <c r="E6" s="176"/>
      <c r="F6" s="177"/>
    </row>
    <row r="7" spans="1:8" x14ac:dyDescent="0.15">
      <c r="A7" s="7" t="s">
        <v>10</v>
      </c>
      <c r="B7" s="11">
        <f>+B5+B6</f>
        <v>0</v>
      </c>
      <c r="C7" s="11">
        <f>+C5+C6</f>
        <v>0</v>
      </c>
      <c r="E7" s="176"/>
      <c r="F7" s="177"/>
    </row>
    <row r="8" spans="1:8" ht="14" thickBot="1" x14ac:dyDescent="0.2">
      <c r="A8" s="5"/>
      <c r="B8" s="8"/>
      <c r="C8" s="5"/>
      <c r="E8" s="178"/>
      <c r="F8" s="179"/>
    </row>
    <row r="9" spans="1:8" x14ac:dyDescent="0.15">
      <c r="A9" s="7" t="s">
        <v>11</v>
      </c>
      <c r="B9" s="9"/>
      <c r="C9" s="8"/>
    </row>
    <row r="10" spans="1:8" x14ac:dyDescent="0.15">
      <c r="A10" s="5" t="s">
        <v>2</v>
      </c>
      <c r="B10" s="12" t="s">
        <v>25</v>
      </c>
      <c r="C10" s="12">
        <v>0</v>
      </c>
    </row>
    <row r="11" spans="1:8" x14ac:dyDescent="0.15">
      <c r="A11" s="5" t="s">
        <v>3</v>
      </c>
      <c r="B11" s="13" t="s">
        <v>25</v>
      </c>
      <c r="C11" s="13">
        <v>0</v>
      </c>
    </row>
    <row r="12" spans="1:8" x14ac:dyDescent="0.15">
      <c r="A12" s="5" t="s">
        <v>33</v>
      </c>
      <c r="B12" s="13" t="s">
        <v>25</v>
      </c>
      <c r="C12" s="13">
        <v>0</v>
      </c>
    </row>
    <row r="13" spans="1:8" x14ac:dyDescent="0.15">
      <c r="A13" s="5" t="s">
        <v>4</v>
      </c>
      <c r="B13" s="13" t="s">
        <v>25</v>
      </c>
      <c r="C13" s="13">
        <v>0</v>
      </c>
    </row>
    <row r="14" spans="1:8" x14ac:dyDescent="0.15">
      <c r="A14" s="5" t="s">
        <v>21</v>
      </c>
      <c r="B14" s="13" t="s">
        <v>25</v>
      </c>
      <c r="C14" s="13">
        <v>0</v>
      </c>
    </row>
    <row r="15" spans="1:8" x14ac:dyDescent="0.15">
      <c r="A15" s="5" t="s">
        <v>29</v>
      </c>
      <c r="B15" s="13" t="s">
        <v>25</v>
      </c>
      <c r="C15" s="13">
        <v>0</v>
      </c>
    </row>
    <row r="16" spans="1:8" x14ac:dyDescent="0.15">
      <c r="A16" s="5" t="s">
        <v>5</v>
      </c>
      <c r="B16" s="13" t="s">
        <v>25</v>
      </c>
      <c r="C16" s="13">
        <v>0</v>
      </c>
    </row>
    <row r="17" spans="1:8" x14ac:dyDescent="0.15">
      <c r="A17" s="5" t="s">
        <v>7</v>
      </c>
      <c r="B17" s="13" t="s">
        <v>25</v>
      </c>
      <c r="C17" s="13">
        <v>0</v>
      </c>
    </row>
    <row r="18" spans="1:8" x14ac:dyDescent="0.15">
      <c r="A18" s="5" t="s">
        <v>8</v>
      </c>
      <c r="B18" s="13"/>
      <c r="C18" s="13"/>
    </row>
    <row r="19" spans="1:8" x14ac:dyDescent="0.15">
      <c r="A19" s="5"/>
      <c r="B19" s="13"/>
      <c r="C19" s="13"/>
    </row>
    <row r="20" spans="1:8" x14ac:dyDescent="0.15">
      <c r="A20" s="7" t="s">
        <v>15</v>
      </c>
      <c r="B20" s="11">
        <f>SUM(B10:B19)</f>
        <v>0</v>
      </c>
      <c r="C20" s="11">
        <f>SUM(C10:C19)</f>
        <v>0</v>
      </c>
    </row>
    <row r="21" spans="1:8" x14ac:dyDescent="0.15">
      <c r="A21" s="7" t="s">
        <v>12</v>
      </c>
      <c r="B21" s="11">
        <f>+B7-B20</f>
        <v>0</v>
      </c>
      <c r="C21" s="11">
        <f>+C7-C20</f>
        <v>0</v>
      </c>
    </row>
    <row r="22" spans="1:8" x14ac:dyDescent="0.15">
      <c r="A22" s="7" t="s">
        <v>14</v>
      </c>
      <c r="B22" s="11" t="e">
        <f>+B20/B3</f>
        <v>#DIV/0!</v>
      </c>
      <c r="C22" s="11" t="e">
        <f>+C20/C3</f>
        <v>#DIV/0!</v>
      </c>
    </row>
    <row r="23" spans="1:8" x14ac:dyDescent="0.15">
      <c r="A23" s="5"/>
      <c r="B23" s="9"/>
      <c r="C23" s="9"/>
    </row>
    <row r="24" spans="1:8" x14ac:dyDescent="0.15">
      <c r="A24" s="14"/>
      <c r="B24" s="9"/>
      <c r="C24" s="9"/>
    </row>
    <row r="25" spans="1:8" x14ac:dyDescent="0.15">
      <c r="A25" s="15"/>
      <c r="B25" s="16"/>
      <c r="C25" s="16"/>
      <c r="D25" s="3"/>
      <c r="E25" s="3"/>
      <c r="F25" s="3"/>
      <c r="G25" s="3"/>
      <c r="H25" s="3"/>
    </row>
    <row r="26" spans="1:8" x14ac:dyDescent="0.15">
      <c r="A26" s="5" t="s">
        <v>22</v>
      </c>
      <c r="B26" s="12">
        <v>0</v>
      </c>
      <c r="C26" s="12"/>
    </row>
    <row r="27" spans="1:8" x14ac:dyDescent="0.15">
      <c r="A27" s="5" t="s">
        <v>6</v>
      </c>
      <c r="B27" s="12">
        <v>0</v>
      </c>
      <c r="C27" s="12"/>
    </row>
    <row r="28" spans="1:8" x14ac:dyDescent="0.15">
      <c r="A28" s="5"/>
      <c r="B28" s="9"/>
      <c r="C28" s="9"/>
    </row>
    <row r="29" spans="1:8" x14ac:dyDescent="0.15">
      <c r="A29" s="17" t="s">
        <v>23</v>
      </c>
      <c r="B29" s="11">
        <f>+B20+B26+B27</f>
        <v>0</v>
      </c>
      <c r="C29" s="11">
        <f>+C20+C26+C27</f>
        <v>0</v>
      </c>
      <c r="D29" s="1"/>
      <c r="E29" s="1"/>
      <c r="F29" s="1"/>
      <c r="G29" s="1"/>
      <c r="H29" s="1"/>
    </row>
    <row r="30" spans="1:8" x14ac:dyDescent="0.15">
      <c r="A30" s="17" t="s">
        <v>24</v>
      </c>
      <c r="B30" s="11" t="e">
        <f>+B29/+B3</f>
        <v>#DIV/0!</v>
      </c>
      <c r="C30" s="11" t="e">
        <f>+C29/+C3</f>
        <v>#DIV/0!</v>
      </c>
      <c r="D30" s="1"/>
      <c r="E30" s="1"/>
      <c r="F30" s="1"/>
      <c r="G30" s="1"/>
      <c r="H30" s="1"/>
    </row>
    <row r="31" spans="1:8" x14ac:dyDescent="0.15">
      <c r="A31" s="17" t="s">
        <v>34</v>
      </c>
      <c r="B31" s="11">
        <f>+B7-B29</f>
        <v>0</v>
      </c>
      <c r="C31" s="11">
        <f>+C7-C29</f>
        <v>0</v>
      </c>
    </row>
    <row r="32" spans="1:8" x14ac:dyDescent="0.15">
      <c r="A32" s="4"/>
      <c r="B32" s="2"/>
    </row>
  </sheetData>
  <sheetProtection selectLockedCells="1"/>
  <mergeCells count="1">
    <mergeCell ref="E2:F8"/>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 Me</vt:lpstr>
      <vt:lpstr>Input Assumptions</vt:lpstr>
      <vt:lpstr>East &amp; Central High Production</vt:lpstr>
      <vt:lpstr>East &amp; Central Mid Production</vt:lpstr>
      <vt:lpstr>Central &amp; West Low Production</vt:lpstr>
      <vt:lpstr>Contact</vt:lpstr>
      <vt:lpstr>Charts</vt:lpstr>
      <vt:lpstr>ComparisonInstructions</vt:lpstr>
      <vt:lpstr>Budget Template</vt:lpstr>
      <vt:lpstr>Sheet1</vt:lpstr>
      <vt:lpstr>'East &amp; Central High Production'!Print_Area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Crop Production Budgets</dc:title>
  <dc:subject/>
  <dc:creator>Jack B. Davis</dc:creator>
  <cp:keywords/>
  <dc:description/>
  <cp:lastModifiedBy>Moorse, Kira</cp:lastModifiedBy>
  <cp:lastPrinted>2018-02-27T17:28:58Z</cp:lastPrinted>
  <dcterms:created xsi:type="dcterms:W3CDTF">1999-03-22T22:37:11Z</dcterms:created>
  <dcterms:modified xsi:type="dcterms:W3CDTF">2026-02-25T20:36:22Z</dcterms:modified>
  <cp:category/>
</cp:coreProperties>
</file>