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kiragifford/Desktop/P-00175-2025-v2-Calving-Distribution-Calculator/02-Design/"/>
    </mc:Choice>
  </mc:AlternateContent>
  <xr:revisionPtr revIDLastSave="0" documentId="13_ncr:1_{53B0863B-16AF-6846-9BB9-12228C0484C0}" xr6:coauthVersionLast="47" xr6:coauthVersionMax="47" xr10:uidLastSave="{00000000-0000-0000-0000-000000000000}"/>
  <bookViews>
    <workbookView xWindow="1720" yWindow="1300" windowWidth="32420" windowHeight="25480" tabRatio="673" xr2:uid="{00000000-000D-0000-FFFF-FFFF00000000}"/>
  </bookViews>
  <sheets>
    <sheet name="Read Me" sheetId="6" r:id="rId1"/>
    <sheet name="Cow Input Form" sheetId="1" r:id="rId2"/>
    <sheet name="Heifer Input Form" sheetId="2" r:id="rId3"/>
    <sheet name="Combined Herd" sheetId="3" r:id="rId4"/>
    <sheet name="Distribution Results" sheetId="4" r:id="rId5"/>
    <sheet name="Economics" sheetId="5" r:id="rId6"/>
    <sheet name="Contact" sheetId="7" r:id="rId7"/>
  </sheets>
  <definedNames>
    <definedName name="_xlnm.Print_Area" localSheetId="3">'Combined Herd'!$H$1:$N$58</definedName>
    <definedName name="_xlnm.Print_Area" localSheetId="6">Contact!$A$1:$L$22</definedName>
    <definedName name="_xlnm.Print_Area" localSheetId="1">'Cow Input Form'!$H$1:$N$42</definedName>
    <definedName name="_xlnm.Print_Area" localSheetId="4">'Distribution Results'!$A$1:$G$44</definedName>
    <definedName name="_xlnm.Print_Area" localSheetId="5">Economics!$I$1:$P$29</definedName>
    <definedName name="_xlnm.Print_Area" localSheetId="2">'Heifer Input Form'!$H$1:$N$41</definedName>
    <definedName name="_xlnm.Print_Area" localSheetId="0">'Read Me'!$A$1:$J$27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5" l="1"/>
  <c r="G50" i="5"/>
  <c r="G51" i="5"/>
  <c r="G52" i="5"/>
  <c r="G53" i="5"/>
  <c r="G54" i="5"/>
  <c r="G56" i="5"/>
  <c r="G57" i="5"/>
  <c r="G58" i="5"/>
  <c r="G59" i="5"/>
  <c r="G60" i="5"/>
  <c r="G48" i="5"/>
  <c r="G41" i="5"/>
  <c r="G42" i="5"/>
  <c r="G43" i="5"/>
  <c r="G44" i="5"/>
  <c r="G40" i="5"/>
  <c r="G32" i="5"/>
  <c r="G33" i="5"/>
  <c r="G34" i="5"/>
  <c r="G35" i="5"/>
  <c r="G31" i="5"/>
  <c r="G23" i="5"/>
  <c r="G24" i="5"/>
  <c r="G25" i="5"/>
  <c r="G26" i="5"/>
  <c r="G22" i="5"/>
  <c r="G14" i="5"/>
  <c r="G15" i="5"/>
  <c r="G16" i="5"/>
  <c r="G17" i="5"/>
  <c r="G13" i="5"/>
  <c r="I5" i="1"/>
  <c r="E10" i="4"/>
  <c r="J10" i="1" l="1"/>
  <c r="E15" i="5" l="1"/>
  <c r="E16" i="5"/>
  <c r="E14" i="5"/>
  <c r="I10" i="1"/>
  <c r="L10" i="2"/>
  <c r="M10" i="2"/>
  <c r="K10" i="1" l="1"/>
  <c r="L10" i="1"/>
  <c r="M10" i="1"/>
  <c r="E23" i="5" l="1"/>
  <c r="E32" i="5" s="1"/>
  <c r="E41" i="5" s="1"/>
  <c r="E49" i="5" s="1"/>
  <c r="E57" i="5" s="1"/>
  <c r="E24" i="5"/>
  <c r="E33" i="5" s="1"/>
  <c r="E42" i="5" s="1"/>
  <c r="E50" i="5" s="1"/>
  <c r="E58" i="5" s="1"/>
  <c r="E25" i="5"/>
  <c r="E34" i="5" s="1"/>
  <c r="E43" i="5" s="1"/>
  <c r="E51" i="5" s="1"/>
  <c r="E59" i="5" s="1"/>
  <c r="E26" i="5"/>
  <c r="E35" i="5" s="1"/>
  <c r="E44" i="5" s="1"/>
  <c r="E52" i="5" s="1"/>
  <c r="E60" i="5" s="1"/>
  <c r="E22" i="5"/>
  <c r="E31" i="5" s="1"/>
  <c r="E40" i="5" s="1"/>
  <c r="E48" i="5" s="1"/>
  <c r="E56" i="5" s="1"/>
  <c r="E17" i="5"/>
  <c r="E13" i="5"/>
  <c r="D97" i="3"/>
  <c r="C97" i="3"/>
  <c r="B97" i="3"/>
  <c r="K4" i="5" l="1"/>
  <c r="B4" i="5"/>
  <c r="B4" i="4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J5" i="3"/>
  <c r="H5" i="3"/>
  <c r="C9" i="3"/>
  <c r="B9" i="3"/>
  <c r="B5" i="3"/>
  <c r="I5" i="3" s="1"/>
  <c r="J5" i="2"/>
  <c r="I5" i="2"/>
  <c r="H5" i="2"/>
  <c r="A9" i="2"/>
  <c r="J5" i="1"/>
  <c r="I4" i="4"/>
  <c r="H5" i="1"/>
  <c r="B15" i="5"/>
  <c r="B14" i="5"/>
  <c r="B13" i="5"/>
  <c r="D8" i="5"/>
  <c r="F41" i="5" l="1"/>
  <c r="F33" i="5"/>
  <c r="F42" i="5"/>
  <c r="F34" i="5"/>
  <c r="F35" i="5"/>
  <c r="F43" i="5"/>
  <c r="F44" i="5"/>
  <c r="F31" i="5"/>
  <c r="F49" i="5"/>
  <c r="F50" i="5"/>
  <c r="F51" i="5"/>
  <c r="F52" i="5"/>
  <c r="F14" i="5"/>
  <c r="F15" i="5"/>
  <c r="F16" i="5"/>
  <c r="F25" i="5" s="1"/>
  <c r="F17" i="5"/>
  <c r="F26" i="5" s="1"/>
  <c r="F57" i="5"/>
  <c r="F58" i="5"/>
  <c r="F13" i="5"/>
  <c r="F59" i="5"/>
  <c r="F60" i="5"/>
  <c r="F56" i="5"/>
  <c r="F48" i="5"/>
  <c r="F40" i="5"/>
  <c r="F32" i="5"/>
  <c r="F23" i="5" l="1"/>
  <c r="F24" i="5"/>
  <c r="F22" i="5"/>
  <c r="C11" i="4"/>
  <c r="G11" i="4"/>
  <c r="F11" i="4"/>
  <c r="E11" i="4"/>
  <c r="D11" i="4"/>
  <c r="G10" i="4"/>
  <c r="F10" i="4"/>
  <c r="D10" i="4"/>
  <c r="C10" i="4"/>
  <c r="D12" i="4" l="1"/>
  <c r="C14" i="5" s="1"/>
  <c r="H14" i="5" s="1"/>
  <c r="C12" i="4"/>
  <c r="C13" i="5" s="1"/>
  <c r="H13" i="5" s="1"/>
  <c r="E12" i="4"/>
  <c r="F12" i="4"/>
  <c r="C16" i="5" s="1"/>
  <c r="H16" i="5" s="1"/>
  <c r="G12" i="4"/>
  <c r="C17" i="5" s="1"/>
  <c r="H17" i="5" s="1"/>
  <c r="J11" i="4"/>
  <c r="J10" i="4"/>
  <c r="M11" i="4"/>
  <c r="N10" i="4"/>
  <c r="N11" i="4"/>
  <c r="M10" i="4"/>
  <c r="L10" i="4"/>
  <c r="K11" i="4"/>
  <c r="K10" i="4"/>
  <c r="L11" i="4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M11" i="3"/>
  <c r="K10" i="2"/>
  <c r="J10" i="2"/>
  <c r="C15" i="5" l="1"/>
  <c r="H15" i="5" s="1"/>
  <c r="H18" i="5" s="1"/>
  <c r="L9" i="5" s="1"/>
  <c r="M12" i="4"/>
  <c r="D16" i="5" s="1"/>
  <c r="K12" i="4"/>
  <c r="D14" i="5" s="1"/>
  <c r="N12" i="4"/>
  <c r="D17" i="5" s="1"/>
  <c r="L12" i="4"/>
  <c r="D15" i="5" s="1"/>
  <c r="J12" i="4"/>
  <c r="D13" i="5" s="1"/>
  <c r="D22" i="5" s="1"/>
  <c r="D31" i="5" s="1"/>
  <c r="C11" i="3"/>
  <c r="B11" i="3"/>
  <c r="L11" i="3"/>
  <c r="K11" i="3"/>
  <c r="D11" i="3"/>
  <c r="I10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D25" i="5" l="1"/>
  <c r="C25" i="5" s="1"/>
  <c r="H25" i="5" s="1"/>
  <c r="D24" i="5"/>
  <c r="C24" i="5" s="1"/>
  <c r="H24" i="5" s="1"/>
  <c r="M9" i="5"/>
  <c r="O9" i="5" s="1"/>
  <c r="D23" i="5"/>
  <c r="C23" i="5" s="1"/>
  <c r="H23" i="5" s="1"/>
  <c r="D26" i="5"/>
  <c r="I11" i="3"/>
  <c r="C22" i="5"/>
  <c r="H22" i="5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J11" i="3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D34" i="5" l="1"/>
  <c r="C34" i="5" s="1"/>
  <c r="H34" i="5" s="1"/>
  <c r="D32" i="5"/>
  <c r="C32" i="5" s="1"/>
  <c r="H32" i="5" s="1"/>
  <c r="C26" i="5"/>
  <c r="H26" i="5" s="1"/>
  <c r="H27" i="5" s="1"/>
  <c r="M10" i="5" s="1"/>
  <c r="O10" i="5" s="1"/>
  <c r="D35" i="5"/>
  <c r="C35" i="5" s="1"/>
  <c r="H35" i="5" s="1"/>
  <c r="D33" i="5"/>
  <c r="C33" i="5" s="1"/>
  <c r="H33" i="5" s="1"/>
  <c r="D40" i="5"/>
  <c r="C31" i="5"/>
  <c r="H31" i="5" s="1"/>
  <c r="D41" i="5" l="1"/>
  <c r="C41" i="5" s="1"/>
  <c r="H41" i="5" s="1"/>
  <c r="D42" i="5"/>
  <c r="C42" i="5" s="1"/>
  <c r="H42" i="5" s="1"/>
  <c r="D44" i="5"/>
  <c r="C44" i="5" s="1"/>
  <c r="H44" i="5" s="1"/>
  <c r="D43" i="5"/>
  <c r="C43" i="5" s="1"/>
  <c r="H43" i="5" s="1"/>
  <c r="L10" i="5"/>
  <c r="D48" i="5"/>
  <c r="C40" i="5"/>
  <c r="H40" i="5" s="1"/>
  <c r="H36" i="5"/>
  <c r="D52" i="5" l="1"/>
  <c r="C52" i="5" s="1"/>
  <c r="H52" i="5" s="1"/>
  <c r="D51" i="5"/>
  <c r="C51" i="5" s="1"/>
  <c r="H51" i="5" s="1"/>
  <c r="D49" i="5"/>
  <c r="C49" i="5" s="1"/>
  <c r="H49" i="5" s="1"/>
  <c r="D50" i="5"/>
  <c r="C50" i="5" s="1"/>
  <c r="H50" i="5" s="1"/>
  <c r="H45" i="5"/>
  <c r="D56" i="5"/>
  <c r="C48" i="5"/>
  <c r="H48" i="5" s="1"/>
  <c r="L11" i="5"/>
  <c r="M11" i="5"/>
  <c r="O11" i="5" s="1"/>
  <c r="L12" i="5" l="1"/>
  <c r="M12" i="5"/>
  <c r="O12" i="5" s="1"/>
  <c r="D60" i="5"/>
  <c r="C60" i="5" s="1"/>
  <c r="H60" i="5" s="1"/>
  <c r="D59" i="5"/>
  <c r="C59" i="5" s="1"/>
  <c r="H59" i="5" s="1"/>
  <c r="D57" i="5"/>
  <c r="C57" i="5" s="1"/>
  <c r="H57" i="5" s="1"/>
  <c r="D58" i="5"/>
  <c r="C58" i="5" s="1"/>
  <c r="H58" i="5" s="1"/>
  <c r="H53" i="5"/>
  <c r="C56" i="5"/>
  <c r="H56" i="5" s="1"/>
  <c r="L13" i="5" l="1"/>
  <c r="M13" i="5"/>
  <c r="O13" i="5" s="1"/>
  <c r="H61" i="5"/>
  <c r="L14" i="5" l="1"/>
  <c r="M14" i="5"/>
  <c r="O14" i="5" s="1"/>
</calcChain>
</file>

<file path=xl/sharedStrings.xml><?xml version="1.0" encoding="utf-8"?>
<sst xmlns="http://schemas.openxmlformats.org/spreadsheetml/2006/main" count="180" uniqueCount="83">
  <si>
    <t>Start of Calving:</t>
  </si>
  <si>
    <t>Cows</t>
  </si>
  <si>
    <t>Calving Day</t>
  </si>
  <si>
    <t>Period</t>
  </si>
  <si>
    <t>Days 1 - 21</t>
  </si>
  <si>
    <t>Days 22 - 42</t>
  </si>
  <si>
    <t>Days 43 - 63</t>
  </si>
  <si>
    <t>Date</t>
  </si>
  <si>
    <t>Days 64 - 85</t>
  </si>
  <si>
    <t>86+</t>
  </si>
  <si>
    <t>COW</t>
  </si>
  <si>
    <t>HEIFER</t>
  </si>
  <si>
    <t>Heifers</t>
  </si>
  <si>
    <t>Days 64-84</t>
  </si>
  <si>
    <t>Combined Herd</t>
  </si>
  <si>
    <t>Percentage of Calves per 21-day Interval</t>
  </si>
  <si>
    <t>Number of Calves per 21-day Interval</t>
  </si>
  <si>
    <t>Price Slide</t>
  </si>
  <si>
    <t>Average Weaning Weight</t>
  </si>
  <si>
    <t>(All Calves, not adjusted)</t>
  </si>
  <si>
    <t>Day 0-21</t>
  </si>
  <si>
    <t>Day 22-42</t>
  </si>
  <si>
    <t>Day 43-63</t>
  </si>
  <si>
    <t xml:space="preserve">CURRENT SITUATION </t>
  </si>
  <si>
    <t>Cow Calved-Days</t>
  </si>
  <si>
    <t>Number Calved</t>
  </si>
  <si>
    <t>Calving Distribution</t>
  </si>
  <si>
    <t>Estimated Average Weight</t>
  </si>
  <si>
    <t>Estimated Value per Calf</t>
  </si>
  <si>
    <t>Estimated Value of Group</t>
  </si>
  <si>
    <t>Increase First 21-day calving period 5%</t>
  </si>
  <si>
    <t>Increase First 21-day calving period 10%</t>
  </si>
  <si>
    <t>Increase First 21-day calving period 15%</t>
  </si>
  <si>
    <t>Increase First 21-day calving period 20%</t>
  </si>
  <si>
    <t>Increase First 21-day calving period 25%</t>
  </si>
  <si>
    <t>Calving Distribution Calculator</t>
  </si>
  <si>
    <t>Current</t>
  </si>
  <si>
    <t>Financial Change with 21-day Interval Improvement Compared to Current Situation</t>
  </si>
  <si>
    <t>Day 64-85</t>
  </si>
  <si>
    <t>Day 86+</t>
  </si>
  <si>
    <t>Calving Year</t>
  </si>
  <si>
    <t>Cow Distribution per Interval</t>
  </si>
  <si>
    <t>Interval</t>
  </si>
  <si>
    <t>Mature Cows</t>
  </si>
  <si>
    <t xml:space="preserve">Number of Calves Born </t>
  </si>
  <si>
    <t>Heifer Distribution per Interval</t>
  </si>
  <si>
    <t>Combined Herd Distribution per Interval</t>
  </si>
  <si>
    <t>Combined Herd Economics</t>
  </si>
  <si>
    <t>Total Value of Calves</t>
  </si>
  <si>
    <t>Increase Compared to Current</t>
  </si>
  <si>
    <t>Days 86+</t>
  </si>
  <si>
    <t xml:space="preserve">This spreadsheet can be used to calculate calving distribution between the cow and heifer </t>
  </si>
  <si>
    <t xml:space="preserve">herds. It looks at individual distribution as well as combined.  In the spreadsheet, calving </t>
  </si>
  <si>
    <t xml:space="preserve">distribution and percentage of the herd calving is calculated by entering start of calving and </t>
  </si>
  <si>
    <t xml:space="preserve">number of calves born on a specific calving day.  Current herd economics are calculated </t>
  </si>
  <si>
    <t xml:space="preserve">along with 21 day interval improvement options.  These items are best estimated from your </t>
  </si>
  <si>
    <t>records or expected costs in your area.</t>
  </si>
  <si>
    <t xml:space="preserve">Throughout the spreadsheet, cells in YELLOW are locations where the producer should </t>
  </si>
  <si>
    <t xml:space="preserve">enter their own production information.  Start with the Cow or Heifer Input Form depending </t>
  </si>
  <si>
    <t>on operation.</t>
  </si>
  <si>
    <t xml:space="preserve">This spreadsheet is intended for educational purposes only.  The authors and distributors </t>
  </si>
  <si>
    <t xml:space="preserve">of the template assume no liability for use or misuse or this template or the decisions </t>
  </si>
  <si>
    <t>which result.</t>
  </si>
  <si>
    <t xml:space="preserve">SDSU Extension is an equal opportunity provider and employer in accordance with </t>
  </si>
  <si>
    <t xml:space="preserve">the nondiscrimination policies of South Dakota State University, the South Dakota </t>
  </si>
  <si>
    <t>Board of Regents and the United States Department of Agriculture.</t>
  </si>
  <si>
    <t>Learn more at extension.sdstate.edu.</t>
  </si>
  <si>
    <t>$/# of  550 pound steer</t>
  </si>
  <si>
    <t>$/# of 650 pound steer</t>
  </si>
  <si>
    <t>Estimated Price per Pound</t>
  </si>
  <si>
    <t xml:space="preserve">Heather Gessner </t>
  </si>
  <si>
    <t xml:space="preserve">SDSU Extension Interim Agriculture and Natural Resources Program Director </t>
  </si>
  <si>
    <t>and Livestock Business Management Field Specialist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</si>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</sst>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rgb="FF0C2340"/>
        <bgColor indexed="64"/>
      </patternFill>
    </fill>
    <fill>
      <patternFill patternType="solid">
        <fgColor rgb="FF0034A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8" xfId="2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9" fontId="2" fillId="0" borderId="2" xfId="2" applyFont="1" applyBorder="1" applyAlignment="1">
      <alignment horizontal="center"/>
    </xf>
    <xf numFmtId="0" fontId="5" fillId="0" borderId="0" xfId="0" applyFont="1"/>
    <xf numFmtId="44" fontId="5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9" fontId="2" fillId="0" borderId="0" xfId="2" applyFont="1"/>
    <xf numFmtId="44" fontId="2" fillId="0" borderId="0" xfId="1" applyFont="1"/>
    <xf numFmtId="44" fontId="2" fillId="0" borderId="0" xfId="0" applyNumberFormat="1" applyFont="1"/>
    <xf numFmtId="44" fontId="2" fillId="0" borderId="13" xfId="0" applyNumberFormat="1" applyFont="1" applyBorder="1"/>
    <xf numFmtId="9" fontId="2" fillId="0" borderId="0" xfId="0" applyNumberFormat="1" applyFont="1"/>
    <xf numFmtId="1" fontId="2" fillId="0" borderId="0" xfId="0" applyNumberFormat="1" applyFont="1"/>
    <xf numFmtId="44" fontId="2" fillId="0" borderId="14" xfId="0" applyNumberFormat="1" applyFont="1" applyBorder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quotePrefix="1" applyFont="1"/>
    <xf numFmtId="0" fontId="2" fillId="0" borderId="2" xfId="0" applyFont="1" applyBorder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4" fontId="2" fillId="0" borderId="18" xfId="0" applyNumberFormat="1" applyFont="1" applyBorder="1"/>
    <xf numFmtId="44" fontId="2" fillId="0" borderId="22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0" fontId="2" fillId="0" borderId="23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9" fontId="2" fillId="0" borderId="29" xfId="0" applyNumberFormat="1" applyFont="1" applyBorder="1" applyAlignment="1">
      <alignment horizontal="center"/>
    </xf>
    <xf numFmtId="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 applyAlignment="1" applyProtection="1">
      <alignment horizontal="center" vertical="center"/>
      <protection locked="0"/>
    </xf>
    <xf numFmtId="1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4" fontId="5" fillId="2" borderId="0" xfId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2" fillId="0" borderId="24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 vertical="center" wrapText="1"/>
    </xf>
    <xf numFmtId="0" fontId="2" fillId="0" borderId="26" xfId="0" applyFont="1" applyBorder="1" applyAlignment="1">
      <alignment horizontal="centerContinuous" vertical="center" wrapText="1"/>
    </xf>
    <xf numFmtId="0" fontId="3" fillId="3" borderId="2" xfId="0" applyFont="1" applyFill="1" applyBorder="1"/>
    <xf numFmtId="0" fontId="3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4" fontId="4" fillId="0" borderId="19" xfId="1" applyFont="1" applyFill="1" applyBorder="1"/>
    <xf numFmtId="44" fontId="4" fillId="0" borderId="20" xfId="1" applyFont="1" applyFill="1" applyBorder="1"/>
    <xf numFmtId="44" fontId="4" fillId="0" borderId="10" xfId="1" applyFont="1" applyFill="1" applyBorder="1"/>
    <xf numFmtId="0" fontId="2" fillId="0" borderId="27" xfId="0" applyFont="1" applyBorder="1"/>
    <xf numFmtId="44" fontId="2" fillId="0" borderId="28" xfId="0" applyNumberFormat="1" applyFont="1" applyBorder="1"/>
    <xf numFmtId="44" fontId="2" fillId="0" borderId="29" xfId="0" applyNumberFormat="1" applyFont="1" applyBorder="1"/>
    <xf numFmtId="44" fontId="2" fillId="0" borderId="29" xfId="1" applyFont="1" applyBorder="1"/>
    <xf numFmtId="44" fontId="2" fillId="0" borderId="8" xfId="0" applyNumberFormat="1" applyFont="1" applyBorder="1"/>
    <xf numFmtId="0" fontId="3" fillId="4" borderId="4" xfId="0" applyFont="1" applyFill="1" applyBorder="1"/>
    <xf numFmtId="0" fontId="3" fillId="4" borderId="5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3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4A7"/>
      <color rgb="FF008550"/>
      <color rgb="FF0C2340"/>
      <color rgb="FFFFD100"/>
      <color rgb="FF009A56"/>
      <color rgb="FF003087"/>
      <color rgb="FFF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Cow Distribution per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4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'Cow Input Form'!$I$10:$M$10</c:f>
              <c:numCache>
                <c:formatCode>General</c:formatCode>
                <c:ptCount val="5"/>
                <c:pt idx="0">
                  <c:v>65</c:v>
                </c:pt>
                <c:pt idx="1">
                  <c:v>28</c:v>
                </c:pt>
                <c:pt idx="2">
                  <c:v>43</c:v>
                </c:pt>
                <c:pt idx="3">
                  <c:v>47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B-4EC6-9D27-0F0E05613F5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Cow/Heifer Distribution-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Percentage of Calves per 21-day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'Distribution Results'!$B$10</c:f>
              <c:strCache>
                <c:ptCount val="1"/>
                <c:pt idx="0">
                  <c:v>Cows</c:v>
                </c:pt>
              </c:strCache>
            </c:strRef>
          </c:tx>
          <c:spPr>
            <a:solidFill>
              <a:srgbClr val="0034A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'Distribution Results'!$J$10:$N$10</c:f>
              <c:numCache>
                <c:formatCode>0%</c:formatCode>
                <c:ptCount val="5"/>
                <c:pt idx="0">
                  <c:v>0.3125</c:v>
                </c:pt>
                <c:pt idx="1">
                  <c:v>0.13461538461538461</c:v>
                </c:pt>
                <c:pt idx="2">
                  <c:v>0.20673076923076922</c:v>
                </c:pt>
                <c:pt idx="3">
                  <c:v>0.22596153846153846</c:v>
                </c:pt>
                <c:pt idx="4">
                  <c:v>0.1201923076923077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8-405B-80B8-AADEF4C599E3}"/>
            </c:ext>
          </c:extLst>
        </c:ser>
        <c:ser>
          <c:idx val="1"/>
          <c:order val="1"/>
          <c:tx>
            <c:strRef>
              <c:f>'Distribution Results'!$B$11</c:f>
              <c:strCache>
                <c:ptCount val="1"/>
                <c:pt idx="0">
                  <c:v>Heifers</c:v>
                </c:pt>
              </c:strCache>
            </c:strRef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'Distribution Results'!$J$11:$N$11</c:f>
              <c:numCache>
                <c:formatCode>0%</c:formatCode>
                <c:ptCount val="5"/>
                <c:pt idx="0">
                  <c:v>0.63380281690140849</c:v>
                </c:pt>
                <c:pt idx="1">
                  <c:v>0.23943661971830985</c:v>
                </c:pt>
                <c:pt idx="2">
                  <c:v>1.4084507042253521E-2</c:v>
                </c:pt>
                <c:pt idx="3">
                  <c:v>7.0422535211267609E-2</c:v>
                </c:pt>
                <c:pt idx="4">
                  <c:v>4.2253521126760563E-2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8-405B-80B8-AADEF4C5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549488"/>
        <c:axId val="1534538256"/>
      </c:barChart>
      <c:catAx>
        <c:axId val="1534549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38256"/>
        <c:crosses val="autoZero"/>
        <c:auto val="1"/>
        <c:lblAlgn val="ctr"/>
        <c:lblOffset val="100"/>
        <c:noMultiLvlLbl val="0"/>
      </c:catAx>
      <c:valAx>
        <c:axId val="15345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4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Combined Calving Distribution-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Percentage of Calves per 21-day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'Distribution Results'!$B$12</c:f>
              <c:strCache>
                <c:ptCount val="1"/>
                <c:pt idx="0">
                  <c:v>Combined Herd</c:v>
                </c:pt>
              </c:strCache>
            </c:strRef>
          </c:tx>
          <c:spPr>
            <a:solidFill>
              <a:srgbClr val="FFD1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'Distribution Results'!$J$12:$N$12</c:f>
              <c:numCache>
                <c:formatCode>0%</c:formatCode>
                <c:ptCount val="5"/>
                <c:pt idx="0">
                  <c:v>0.3942652329749104</c:v>
                </c:pt>
                <c:pt idx="1">
                  <c:v>0.16129032258064516</c:v>
                </c:pt>
                <c:pt idx="2">
                  <c:v>0.15770609318996415</c:v>
                </c:pt>
                <c:pt idx="3">
                  <c:v>0.1863799283154122</c:v>
                </c:pt>
                <c:pt idx="4">
                  <c:v>0.1003584229390681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4-4E50-8878-B555EEF4C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549488"/>
        <c:axId val="1534538256"/>
      </c:barChart>
      <c:catAx>
        <c:axId val="1534549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38256"/>
        <c:crosses val="autoZero"/>
        <c:auto val="1"/>
        <c:lblAlgn val="ctr"/>
        <c:lblOffset val="100"/>
        <c:noMultiLvlLbl val="0"/>
      </c:catAx>
      <c:valAx>
        <c:axId val="15345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4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Financial Change with 21-day Interval Improvement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Compared to Current Situation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Economics!$K$10:$K$14</c:f>
              <c:strCache>
                <c:ptCount val="5"/>
                <c:pt idx="0">
                  <c:v>5%</c:v>
                </c:pt>
                <c:pt idx="1">
                  <c:v>10%</c:v>
                </c:pt>
                <c:pt idx="2">
                  <c:v>15%</c:v>
                </c:pt>
                <c:pt idx="3">
                  <c:v>20%</c:v>
                </c:pt>
                <c:pt idx="4">
                  <c:v>25%</c:v>
                </c:pt>
              </c:strCache>
            </c:strRef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Economics!$K$9:$K$14</c15:sqref>
                  </c15:fullRef>
                </c:ext>
              </c:extLst>
              <c:f>Economics!$K$10:$K$14</c:f>
              <c:strCache>
                <c:ptCount val="5"/>
                <c:pt idx="0">
                  <c:v>5%</c:v>
                </c:pt>
                <c:pt idx="1">
                  <c:v>10%</c:v>
                </c:pt>
                <c:pt idx="2">
                  <c:v>15%</c:v>
                </c:pt>
                <c:pt idx="3">
                  <c:v>20%</c:v>
                </c:pt>
                <c:pt idx="4">
                  <c:v>25%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Economics!$O$9:$O$14</c15:sqref>
                  </c15:fullRef>
                </c:ext>
              </c:extLst>
              <c:f>Economics!$O$10:$O$14</c:f>
              <c:numCache>
                <c:formatCode>_("$"* #,##0.00_);_("$"* \(#,##0.00\);_("$"* "-"??_);_(@_)</c:formatCode>
                <c:ptCount val="5"/>
                <c:pt idx="0">
                  <c:v>3843.2250000000931</c:v>
                </c:pt>
                <c:pt idx="1">
                  <c:v>7686.4499999999534</c:v>
                </c:pt>
                <c:pt idx="2">
                  <c:v>9798.4250000000466</c:v>
                </c:pt>
                <c:pt idx="3">
                  <c:v>11897.900000000023</c:v>
                </c:pt>
                <c:pt idx="4">
                  <c:v>13997.375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A-4715-88A7-B25DE527A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534096"/>
        <c:axId val="1534534928"/>
      </c:barChart>
      <c:catAx>
        <c:axId val="153453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4534928"/>
        <c:crosses val="autoZero"/>
        <c:auto val="1"/>
        <c:lblAlgn val="ctr"/>
        <c:lblOffset val="100"/>
        <c:noMultiLvlLbl val="0"/>
      </c:catAx>
      <c:valAx>
        <c:axId val="153453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453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Number of Cows Calved, per day, 1st 21-day Interval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4A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'Cow Input Form'!$B$9:$B$30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'Cow Input Form'!$C$9:$C$30</c:f>
              <c:numCache>
                <c:formatCode>General</c:formatCode>
                <c:ptCount val="22"/>
                <c:pt idx="0">
                  <c:v>1</c:v>
                </c:pt>
                <c:pt idx="1">
                  <c:v>12</c:v>
                </c:pt>
                <c:pt idx="2">
                  <c:v>15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1-4387-A0C8-A0AF026FC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46880"/>
        <c:axId val="100373632"/>
      </c:barChart>
      <c:catAx>
        <c:axId val="1003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73632"/>
        <c:crosses val="autoZero"/>
        <c:auto val="1"/>
        <c:lblAlgn val="ctr"/>
        <c:lblOffset val="100"/>
        <c:noMultiLvlLbl val="0"/>
      </c:catAx>
      <c:valAx>
        <c:axId val="10037363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468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Heifer Distribution per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'Heifer Input Form'!$I$8:$M$8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'Heifer Input Form'!$I$10:$M$10</c:f>
              <c:numCache>
                <c:formatCode>General</c:formatCode>
                <c:ptCount val="5"/>
                <c:pt idx="0">
                  <c:v>45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3-47BC-A8F8-3376397472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 Number of Heifers Calved, per day, 1st 21-day Interval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85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'Heifer Input Form'!$B$9:$B$30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'Heifer Input Form'!$C$9:$C$30</c:f>
              <c:numCache>
                <c:formatCode>General</c:formatCode>
                <c:ptCount val="22"/>
                <c:pt idx="0">
                  <c:v>1</c:v>
                </c:pt>
                <c:pt idx="1">
                  <c:v>15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8-40D2-9AE7-56BD7AB89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46880"/>
        <c:axId val="100373632"/>
      </c:barChart>
      <c:catAx>
        <c:axId val="1003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73632"/>
        <c:crosses val="autoZero"/>
        <c:auto val="1"/>
        <c:lblAlgn val="ctr"/>
        <c:lblOffset val="100"/>
        <c:noMultiLvlLbl val="0"/>
      </c:catAx>
      <c:valAx>
        <c:axId val="10037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468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Combined Herd Distribution per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Number of calves</c:v>
          </c:tx>
          <c:spPr>
            <a:solidFill>
              <a:srgbClr val="FFD1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'Cow Input Form'!$I$8:$M$9</c:f>
              <c:multiLvlStrCache>
                <c:ptCount val="5"/>
                <c:lvl>
                  <c:pt idx="0">
                    <c:v>Days 1 - 21</c:v>
                  </c:pt>
                  <c:pt idx="1">
                    <c:v>Days 22 - 42</c:v>
                  </c:pt>
                  <c:pt idx="2">
                    <c:v>Days 43 - 63</c:v>
                  </c:pt>
                  <c:pt idx="3">
                    <c:v>Days 64 - 85</c:v>
                  </c:pt>
                  <c:pt idx="4">
                    <c:v>Days 86+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'Combined Herd'!$I$11:$M$11</c:f>
              <c:numCache>
                <c:formatCode>General</c:formatCode>
                <c:ptCount val="5"/>
                <c:pt idx="0">
                  <c:v>110</c:v>
                </c:pt>
                <c:pt idx="1">
                  <c:v>45</c:v>
                </c:pt>
                <c:pt idx="2">
                  <c:v>44</c:v>
                </c:pt>
                <c:pt idx="3">
                  <c:v>52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A-4D79-96FE-6C421888EC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Number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of Combined Herd Calved, per day, 1st 21-day Interval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Combined Number of Calves per Day</c:v>
          </c:tx>
          <c:spPr>
            <a:solidFill>
              <a:srgbClr val="FFD1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'Combined Herd'!$A$11:$A$32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'Combined Herd'!$D$11:$D$32</c:f>
              <c:numCache>
                <c:formatCode>General</c:formatCode>
                <c:ptCount val="22"/>
                <c:pt idx="0">
                  <c:v>2</c:v>
                </c:pt>
                <c:pt idx="1">
                  <c:v>27</c:v>
                </c:pt>
                <c:pt idx="2">
                  <c:v>20</c:v>
                </c:pt>
                <c:pt idx="3">
                  <c:v>11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E-4826-90B7-25BBF5AC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46880"/>
        <c:axId val="100373632"/>
      </c:barChart>
      <c:catAx>
        <c:axId val="1003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73632"/>
        <c:crosses val="autoZero"/>
        <c:auto val="1"/>
        <c:lblAlgn val="ctr"/>
        <c:lblOffset val="100"/>
        <c:noMultiLvlLbl val="0"/>
      </c:catAx>
      <c:valAx>
        <c:axId val="10037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Cow/Heifer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Distribution Comparison per Interval</a:t>
            </a:r>
            <a:endPara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Cows</c:v>
          </c:tx>
          <c:spPr>
            <a:solidFill>
              <a:srgbClr val="0034A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'Cow Input Form'!$I$10:$M$10</c:f>
              <c:numCache>
                <c:formatCode>General</c:formatCode>
                <c:ptCount val="5"/>
                <c:pt idx="0">
                  <c:v>65</c:v>
                </c:pt>
                <c:pt idx="1">
                  <c:v>28</c:v>
                </c:pt>
                <c:pt idx="2">
                  <c:v>43</c:v>
                </c:pt>
                <c:pt idx="3">
                  <c:v>47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70E-9322-89D963A72642}"/>
            </c:ext>
          </c:extLst>
        </c:ser>
        <c:ser>
          <c:idx val="1"/>
          <c:order val="1"/>
          <c:tx>
            <c:v>Heifers</c:v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5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E62-470E-9322-89D963A726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'Heifer Input Form'!$I$10:$L$10</c:f>
              <c:numCache>
                <c:formatCode>General</c:formatCode>
                <c:ptCount val="4"/>
                <c:pt idx="0">
                  <c:v>45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62-470E-9322-89D963A7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96192"/>
        <c:axId val="452891272"/>
      </c:barChart>
      <c:catAx>
        <c:axId val="4528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2891272"/>
        <c:crosses val="autoZero"/>
        <c:auto val="1"/>
        <c:lblAlgn val="ctr"/>
        <c:lblOffset val="100"/>
        <c:noMultiLvlLbl val="0"/>
      </c:catAx>
      <c:valAx>
        <c:axId val="45289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28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Cow/Heifer Distribution-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Calves per 21-day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Cows</c:v>
          </c:tx>
          <c:spPr>
            <a:solidFill>
              <a:srgbClr val="0034A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'Cow Input Form'!$I$10:$M$10</c:f>
              <c:numCache>
                <c:formatCode>General</c:formatCode>
                <c:ptCount val="5"/>
                <c:pt idx="0">
                  <c:v>65</c:v>
                </c:pt>
                <c:pt idx="1">
                  <c:v>28</c:v>
                </c:pt>
                <c:pt idx="2">
                  <c:v>43</c:v>
                </c:pt>
                <c:pt idx="3">
                  <c:v>47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F0D-9B8F-CF3362BEFDB4}"/>
            </c:ext>
          </c:extLst>
        </c:ser>
        <c:ser>
          <c:idx val="1"/>
          <c:order val="1"/>
          <c:tx>
            <c:v>Heifers</c:v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5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575-4F0D-9B8F-CF3362BEFD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'Heifer Input Form'!$I$10:$L$10</c:f>
              <c:numCache>
                <c:formatCode>General</c:formatCode>
                <c:ptCount val="4"/>
                <c:pt idx="0">
                  <c:v>45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5-4F0D-9B8F-CF3362BE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96192"/>
        <c:axId val="452891272"/>
      </c:barChart>
      <c:catAx>
        <c:axId val="4528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52891272"/>
        <c:crosses val="autoZero"/>
        <c:auto val="1"/>
        <c:lblAlgn val="ctr"/>
        <c:lblOffset val="100"/>
        <c:noMultiLvlLbl val="0"/>
      </c:catAx>
      <c:valAx>
        <c:axId val="45289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528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Combined Calving Distribution -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Calves per 21-day Interval</a:t>
            </a:r>
            <a:endParaRPr lang="en-US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Number of calves</c:v>
          </c:tx>
          <c:spPr>
            <a:solidFill>
              <a:srgbClr val="FFD1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'Combined Herd'!$I$11:$M$11</c:f>
              <c:numCache>
                <c:formatCode>General</c:formatCode>
                <c:ptCount val="5"/>
                <c:pt idx="0">
                  <c:v>110</c:v>
                </c:pt>
                <c:pt idx="1">
                  <c:v>45</c:v>
                </c:pt>
                <c:pt idx="2">
                  <c:v>44</c:v>
                </c:pt>
                <c:pt idx="3">
                  <c:v>52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F5-4BAB-B292-754D8AB2B9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254001</xdr:colOff>
      <xdr:row>0</xdr:row>
      <xdr:rowOff>66675</xdr:rowOff>
    </xdr:from>
    <xdr:to>
      <xdr:col>8</xdr:col>
      <xdr:colOff>590803</xdr:colOff>
      <xdr:row>5</xdr:row>
      <xdr:rowOff>68365</xdr:rowOff>
    </xdr:to>
    <xdr:pic>
      <xdr:nvPicPr>
        <xdr:cNvPr id="3" name="Picture 2" descr="South Dakota State University Extension log">
          <a:extLst>
            <a:ext uri="{FF2B5EF4-FFF2-40B4-BE49-F238E27FC236}">
              <a16:creationId xmlns:a16="http://schemas.microsoft.com/office/drawing/2014/main" id="{F067F719-D3E7-2B4F-B11E-B1ED4149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1" y="66675"/>
          <a:ext cx="1733802" cy="1119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278130</xdr:colOff>
      <xdr:row>11</xdr:row>
      <xdr:rowOff>22860</xdr:rowOff>
    </xdr:from>
    <xdr:to>
      <xdr:col>13</xdr:col>
      <xdr:colOff>621030</xdr:colOff>
      <xdr:row>25</xdr:row>
      <xdr:rowOff>99060</xdr:rowOff>
    </xdr:to>
    <xdr:graphicFrame macro="">
      <xdr:nvGraphicFramePr>
        <xdr:cNvPr id="2" name="Chart 1" descr="Cow distribution per interval bar 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274320</xdr:colOff>
      <xdr:row>25</xdr:row>
      <xdr:rowOff>152400</xdr:rowOff>
    </xdr:from>
    <xdr:to>
      <xdr:col>13</xdr:col>
      <xdr:colOff>617220</xdr:colOff>
      <xdr:row>40</xdr:row>
      <xdr:rowOff>28575</xdr:rowOff>
    </xdr:to>
    <xdr:graphicFrame macro="">
      <xdr:nvGraphicFramePr>
        <xdr:cNvPr id="7" name="Chart 6" descr="Number of Cows Calved, per day, 1st 21-day Interval bar char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520700</xdr:colOff>
      <xdr:row>0</xdr:row>
      <xdr:rowOff>95249</xdr:rowOff>
    </xdr:from>
    <xdr:to>
      <xdr:col>6</xdr:col>
      <xdr:colOff>442418</xdr:colOff>
      <xdr:row>4</xdr:row>
      <xdr:rowOff>392918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32300" y="95249"/>
          <a:ext cx="1877518" cy="1212069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0</xdr:row>
      <xdr:rowOff>95249</xdr:rowOff>
    </xdr:from>
    <xdr:to>
      <xdr:col>13</xdr:col>
      <xdr:colOff>417018</xdr:colOff>
      <xdr:row>4</xdr:row>
      <xdr:rowOff>392918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54E1CB-BCF3-4658-CD65-171EAFBA6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52200" y="95249"/>
          <a:ext cx="1877518" cy="12120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316230</xdr:colOff>
      <xdr:row>10</xdr:row>
      <xdr:rowOff>108585</xdr:rowOff>
    </xdr:from>
    <xdr:to>
      <xdr:col>13</xdr:col>
      <xdr:colOff>659130</xdr:colOff>
      <xdr:row>24</xdr:row>
      <xdr:rowOff>184785</xdr:rowOff>
    </xdr:to>
    <xdr:graphicFrame macro="">
      <xdr:nvGraphicFramePr>
        <xdr:cNvPr id="2" name="Chart 1" descr="Heifer Distribution per Interval bar 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312420</xdr:colOff>
      <xdr:row>25</xdr:row>
      <xdr:rowOff>66675</xdr:rowOff>
    </xdr:from>
    <xdr:to>
      <xdr:col>13</xdr:col>
      <xdr:colOff>655320</xdr:colOff>
      <xdr:row>39</xdr:row>
      <xdr:rowOff>133350</xdr:rowOff>
    </xdr:to>
    <xdr:graphicFrame macro="">
      <xdr:nvGraphicFramePr>
        <xdr:cNvPr id="4" name="Chart 3" descr="Number of Heifers Calved, per day, 1st 21-day Interval bar 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532408</xdr:colOff>
      <xdr:row>1</xdr:row>
      <xdr:rowOff>1</xdr:rowOff>
    </xdr:from>
    <xdr:to>
      <xdr:col>6</xdr:col>
      <xdr:colOff>425827</xdr:colOff>
      <xdr:row>5</xdr:row>
      <xdr:rowOff>101601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4008" y="203201"/>
          <a:ext cx="1849219" cy="1193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106581</xdr:colOff>
      <xdr:row>1</xdr:row>
      <xdr:rowOff>1</xdr:rowOff>
    </xdr:from>
    <xdr:to>
      <xdr:col>14</xdr:col>
      <xdr:colOff>0</xdr:colOff>
      <xdr:row>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3AA5C1-9C2D-5A55-E3A7-DF8C689756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41381" y="203201"/>
          <a:ext cx="1849219" cy="1193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249555</xdr:colOff>
      <xdr:row>11</xdr:row>
      <xdr:rowOff>60960</xdr:rowOff>
    </xdr:from>
    <xdr:to>
      <xdr:col>13</xdr:col>
      <xdr:colOff>592455</xdr:colOff>
      <xdr:row>25</xdr:row>
      <xdr:rowOff>137160</xdr:rowOff>
    </xdr:to>
    <xdr:graphicFrame macro="">
      <xdr:nvGraphicFramePr>
        <xdr:cNvPr id="2" name="Chart 1" descr="Combined Herd distribution per interval bar 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255270</xdr:colOff>
      <xdr:row>25</xdr:row>
      <xdr:rowOff>180975</xdr:rowOff>
    </xdr:from>
    <xdr:to>
      <xdr:col>13</xdr:col>
      <xdr:colOff>598170</xdr:colOff>
      <xdr:row>40</xdr:row>
      <xdr:rowOff>57150</xdr:rowOff>
    </xdr:to>
    <xdr:graphicFrame macro="">
      <xdr:nvGraphicFramePr>
        <xdr:cNvPr id="4" name="Chart 3" descr="Number of combined herd calved, per day, 1st 21-day interval bar char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302895</xdr:colOff>
      <xdr:row>42</xdr:row>
      <xdr:rowOff>7620</xdr:rowOff>
    </xdr:from>
    <xdr:to>
      <xdr:col>13</xdr:col>
      <xdr:colOff>645795</xdr:colOff>
      <xdr:row>56</xdr:row>
      <xdr:rowOff>74295</xdr:rowOff>
    </xdr:to>
    <xdr:graphicFrame macro="">
      <xdr:nvGraphicFramePr>
        <xdr:cNvPr id="5" name="Chart 4" descr="Cow/Heifer distribution comparison per interval bar char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403726</xdr:colOff>
      <xdr:row>1</xdr:row>
      <xdr:rowOff>38100</xdr:rowOff>
    </xdr:from>
    <xdr:to>
      <xdr:col>6</xdr:col>
      <xdr:colOff>297145</xdr:colOff>
      <xdr:row>5</xdr:row>
      <xdr:rowOff>139700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5926" y="241300"/>
          <a:ext cx="1849219" cy="1193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690781</xdr:colOff>
      <xdr:row>1</xdr:row>
      <xdr:rowOff>38100</xdr:rowOff>
    </xdr:from>
    <xdr:to>
      <xdr:col>13</xdr:col>
      <xdr:colOff>584200</xdr:colOff>
      <xdr:row>5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4E1180-AF92-BB32-04AC-2053C10F80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68281" y="241300"/>
          <a:ext cx="1849219" cy="1193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28</xdr:row>
      <xdr:rowOff>9525</xdr:rowOff>
    </xdr:from>
    <xdr:to>
      <xdr:col>6</xdr:col>
      <xdr:colOff>847725</xdr:colOff>
      <xdr:row>42</xdr:row>
      <xdr:rowOff>85725</xdr:rowOff>
    </xdr:to>
    <xdr:graphicFrame macro="">
      <xdr:nvGraphicFramePr>
        <xdr:cNvPr id="3" name="Chart 2" descr="Cow/heifer distribution - number of calves per 21-day interval bar char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504825</xdr:colOff>
      <xdr:row>13</xdr:row>
      <xdr:rowOff>9525</xdr:rowOff>
    </xdr:from>
    <xdr:to>
      <xdr:col>6</xdr:col>
      <xdr:colOff>847725</xdr:colOff>
      <xdr:row>27</xdr:row>
      <xdr:rowOff>85725</xdr:rowOff>
    </xdr:to>
    <xdr:graphicFrame macro="">
      <xdr:nvGraphicFramePr>
        <xdr:cNvPr id="4" name="Chart 3" descr="combined calving distribution - number of calves per 21-day interval bar chart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509587</xdr:colOff>
      <xdr:row>28</xdr:row>
      <xdr:rowOff>9525</xdr:rowOff>
    </xdr:from>
    <xdr:to>
      <xdr:col>13</xdr:col>
      <xdr:colOff>852487</xdr:colOff>
      <xdr:row>42</xdr:row>
      <xdr:rowOff>85725</xdr:rowOff>
    </xdr:to>
    <xdr:graphicFrame macro="">
      <xdr:nvGraphicFramePr>
        <xdr:cNvPr id="5" name="Chart 4" descr="Cow/heifer distribution percentage of calves per 21-day interval bar chart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504825</xdr:colOff>
      <xdr:row>13</xdr:row>
      <xdr:rowOff>9525</xdr:rowOff>
    </xdr:from>
    <xdr:to>
      <xdr:col>13</xdr:col>
      <xdr:colOff>847725</xdr:colOff>
      <xdr:row>27</xdr:row>
      <xdr:rowOff>85725</xdr:rowOff>
    </xdr:to>
    <xdr:graphicFrame macro="">
      <xdr:nvGraphicFramePr>
        <xdr:cNvPr id="6" name="Chart 5" descr="Combined calving distribution - percentage of calves per 21-day interval bar chart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754097</xdr:colOff>
      <xdr:row>1</xdr:row>
      <xdr:rowOff>9525</xdr:rowOff>
    </xdr:from>
    <xdr:to>
      <xdr:col>6</xdr:col>
      <xdr:colOff>613089</xdr:colOff>
      <xdr:row>5</xdr:row>
      <xdr:rowOff>88900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5697" y="212725"/>
          <a:ext cx="1814792" cy="11715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9525</xdr:rowOff>
    </xdr:from>
    <xdr:to>
      <xdr:col>13</xdr:col>
      <xdr:colOff>836892</xdr:colOff>
      <xdr:row>5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63FD0B-A36D-5493-02C5-EF9F3CFCF2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34800" y="212725"/>
          <a:ext cx="1814792" cy="1171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147636</xdr:colOff>
      <xdr:row>14</xdr:row>
      <xdr:rowOff>133350</xdr:rowOff>
    </xdr:from>
    <xdr:to>
      <xdr:col>15</xdr:col>
      <xdr:colOff>830261</xdr:colOff>
      <xdr:row>26</xdr:row>
      <xdr:rowOff>180975</xdr:rowOff>
    </xdr:to>
    <xdr:graphicFrame macro="">
      <xdr:nvGraphicFramePr>
        <xdr:cNvPr id="3" name="Chart 2" descr="Financial Change with 21- day interval improvement compared to current situation bar chart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238626</xdr:colOff>
      <xdr:row>0</xdr:row>
      <xdr:rowOff>104775</xdr:rowOff>
    </xdr:from>
    <xdr:to>
      <xdr:col>15</xdr:col>
      <xdr:colOff>497419</xdr:colOff>
      <xdr:row>4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41926" y="104775"/>
          <a:ext cx="1706593" cy="1101725"/>
        </a:xfrm>
        <a:prstGeom prst="rect">
          <a:avLst/>
        </a:prstGeom>
      </xdr:spPr>
    </xdr:pic>
    <xdr:clientData/>
  </xdr:twoCellAnchor>
  <xdr:twoCellAnchor editAs="oneCell">
    <xdr:from>
      <xdr:col>6</xdr:col>
      <xdr:colOff>820707</xdr:colOff>
      <xdr:row>0</xdr:row>
      <xdr:rowOff>117475</xdr:rowOff>
    </xdr:from>
    <xdr:to>
      <xdr:col>8</xdr:col>
      <xdr:colOff>3175</xdr:colOff>
      <xdr:row>4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1B442A-58FC-A978-1043-080D1DB267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4607" y="117475"/>
          <a:ext cx="1706593" cy="1101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1</xdr:row>
      <xdr:rowOff>127000</xdr:rowOff>
    </xdr:from>
    <xdr:to>
      <xdr:col>3</xdr:col>
      <xdr:colOff>1066800</xdr:colOff>
      <xdr:row>4</xdr:row>
      <xdr:rowOff>38100</xdr:rowOff>
    </xdr:to>
    <xdr:pic>
      <xdr:nvPicPr>
        <xdr:cNvPr id="8" name="Picture 7" descr="SDSU Extension Logo&#10;">
          <a:extLst>
            <a:ext uri="{FF2B5EF4-FFF2-40B4-BE49-F238E27FC236}">
              <a16:creationId xmlns:a16="http://schemas.microsoft.com/office/drawing/2014/main" id="{285BCE19-88D4-E6D4-5453-6AA75525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3175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5</xdr:row>
      <xdr:rowOff>25400</xdr:rowOff>
    </xdr:from>
    <xdr:to>
      <xdr:col>3</xdr:col>
      <xdr:colOff>758371</xdr:colOff>
      <xdr:row>20</xdr:row>
      <xdr:rowOff>0</xdr:rowOff>
    </xdr:to>
    <xdr:pic>
      <xdr:nvPicPr>
        <xdr:cNvPr id="9" name="Picture 8" descr="Heather Gessner professional photo">
          <a:extLst>
            <a:ext uri="{FF2B5EF4-FFF2-40B4-BE49-F238E27FC236}">
              <a16:creationId xmlns:a16="http://schemas.microsoft.com/office/drawing/2014/main" id="{3D979D0A-070E-A049-A435-D62830428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282700"/>
          <a:ext cx="2295071" cy="321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2:I26"/>
  <sheetViews>
    <sheetView tabSelected="1" workbookViewId="0">
      <selection activeCell="A29" sqref="A29"/>
    </sheetView>
  </sheetViews>
  <sheetFormatPr baseColWidth="10" defaultColWidth="9.1640625" defaultRowHeight="16" x14ac:dyDescent="0.2"/>
  <cols>
    <col min="1" max="16384" width="9.1640625" style="1"/>
  </cols>
  <sheetData>
    <row r="2" spans="1:9" x14ac:dyDescent="0.2">
      <c r="B2" s="66"/>
      <c r="C2" s="66"/>
      <c r="D2" s="66"/>
      <c r="E2" s="66"/>
    </row>
    <row r="3" spans="1:9" ht="20" x14ac:dyDescent="0.2">
      <c r="A3" s="67"/>
      <c r="B3" s="66"/>
      <c r="C3" s="66"/>
      <c r="D3" s="66"/>
      <c r="E3" s="66"/>
    </row>
    <row r="4" spans="1:9" ht="20" x14ac:dyDescent="0.2">
      <c r="A4" s="67" t="s">
        <v>35</v>
      </c>
      <c r="B4" s="66"/>
      <c r="C4" s="66"/>
      <c r="D4" s="66"/>
      <c r="E4" s="66"/>
    </row>
    <row r="5" spans="1:9" x14ac:dyDescent="0.2">
      <c r="A5" s="66"/>
      <c r="B5" s="66"/>
      <c r="C5" s="66"/>
      <c r="D5" s="66"/>
      <c r="E5" s="66"/>
    </row>
    <row r="7" spans="1:9" ht="16" customHeight="1" x14ac:dyDescent="0.2">
      <c r="A7" s="68" t="s">
        <v>51</v>
      </c>
      <c r="B7" s="68"/>
      <c r="C7" s="68"/>
      <c r="D7" s="68"/>
      <c r="E7" s="68"/>
      <c r="F7" s="68"/>
      <c r="G7" s="68"/>
      <c r="H7" s="68"/>
      <c r="I7" s="68"/>
    </row>
    <row r="8" spans="1:9" x14ac:dyDescent="0.2">
      <c r="A8" s="68" t="s">
        <v>52</v>
      </c>
      <c r="B8" s="68"/>
      <c r="C8" s="68"/>
      <c r="D8" s="68"/>
      <c r="E8" s="68"/>
      <c r="F8" s="68"/>
      <c r="G8" s="68"/>
      <c r="H8" s="68"/>
      <c r="I8" s="68"/>
    </row>
    <row r="9" spans="1:9" x14ac:dyDescent="0.2">
      <c r="A9" s="68" t="s">
        <v>53</v>
      </c>
      <c r="B9" s="68"/>
      <c r="C9" s="68"/>
      <c r="D9" s="68"/>
      <c r="E9" s="68"/>
      <c r="F9" s="68"/>
      <c r="G9" s="68"/>
      <c r="H9" s="68"/>
      <c r="I9" s="68"/>
    </row>
    <row r="10" spans="1:9" x14ac:dyDescent="0.2">
      <c r="A10" s="68" t="s">
        <v>54</v>
      </c>
      <c r="B10" s="68"/>
      <c r="C10" s="68"/>
      <c r="D10" s="68"/>
      <c r="E10" s="68"/>
      <c r="F10" s="68"/>
      <c r="G10" s="68"/>
      <c r="H10" s="68"/>
      <c r="I10" s="68"/>
    </row>
    <row r="11" spans="1:9" x14ac:dyDescent="0.2">
      <c r="A11" s="68" t="s">
        <v>55</v>
      </c>
      <c r="B11" s="68"/>
      <c r="C11" s="68"/>
      <c r="D11" s="68"/>
      <c r="E11" s="68"/>
      <c r="F11" s="68"/>
      <c r="G11" s="68"/>
      <c r="H11" s="68"/>
      <c r="I11" s="68"/>
    </row>
    <row r="12" spans="1:9" x14ac:dyDescent="0.2">
      <c r="A12" s="68" t="s">
        <v>56</v>
      </c>
      <c r="B12" s="68"/>
      <c r="C12" s="68"/>
      <c r="D12" s="68"/>
      <c r="E12" s="68"/>
      <c r="F12" s="68"/>
      <c r="G12" s="68"/>
      <c r="H12" s="68"/>
      <c r="I12" s="68"/>
    </row>
    <row r="13" spans="1:9" x14ac:dyDescent="0.2">
      <c r="A13" s="68"/>
      <c r="B13" s="68"/>
      <c r="C13" s="68"/>
      <c r="D13" s="68"/>
      <c r="E13" s="68"/>
      <c r="F13" s="68"/>
      <c r="G13" s="68"/>
      <c r="H13" s="68"/>
      <c r="I13" s="68"/>
    </row>
    <row r="14" spans="1:9" x14ac:dyDescent="0.2">
      <c r="A14" s="69" t="s">
        <v>57</v>
      </c>
      <c r="B14" s="68"/>
      <c r="C14" s="68"/>
      <c r="D14" s="68"/>
      <c r="E14" s="68"/>
      <c r="F14" s="68"/>
      <c r="G14" s="68"/>
      <c r="H14" s="68"/>
      <c r="I14" s="68"/>
    </row>
    <row r="15" spans="1:9" x14ac:dyDescent="0.2">
      <c r="A15" s="69" t="s">
        <v>58</v>
      </c>
    </row>
    <row r="16" spans="1:9" x14ac:dyDescent="0.2">
      <c r="A16" s="69" t="s">
        <v>59</v>
      </c>
      <c r="B16" s="69"/>
      <c r="C16" s="69"/>
      <c r="D16" s="69"/>
      <c r="E16" s="69"/>
      <c r="F16" s="69"/>
      <c r="G16" s="69"/>
      <c r="H16" s="69"/>
      <c r="I16" s="69"/>
    </row>
    <row r="17" spans="1:9" x14ac:dyDescent="0.2">
      <c r="B17" s="69"/>
      <c r="C17" s="69"/>
      <c r="D17" s="69"/>
      <c r="E17" s="69"/>
      <c r="F17" s="69"/>
      <c r="G17" s="69"/>
      <c r="H17" s="69"/>
      <c r="I17" s="69"/>
    </row>
    <row r="18" spans="1:9" x14ac:dyDescent="0.2">
      <c r="A18" s="69" t="s">
        <v>60</v>
      </c>
      <c r="B18" s="69"/>
      <c r="C18" s="69"/>
      <c r="D18" s="69"/>
      <c r="E18" s="69"/>
      <c r="F18" s="69"/>
      <c r="G18" s="69"/>
      <c r="H18" s="69"/>
      <c r="I18" s="69"/>
    </row>
    <row r="19" spans="1:9" x14ac:dyDescent="0.2">
      <c r="A19" s="1" t="s">
        <v>61</v>
      </c>
    </row>
    <row r="20" spans="1:9" x14ac:dyDescent="0.2">
      <c r="A20" s="1" t="s">
        <v>62</v>
      </c>
      <c r="B20" s="69"/>
      <c r="C20" s="69"/>
      <c r="D20" s="69"/>
      <c r="E20" s="69"/>
      <c r="F20" s="69"/>
      <c r="G20" s="69"/>
      <c r="H20" s="69"/>
      <c r="I20" s="69"/>
    </row>
    <row r="21" spans="1:9" x14ac:dyDescent="0.2">
      <c r="A21" s="69"/>
      <c r="B21" s="69"/>
      <c r="C21" s="69"/>
      <c r="D21" s="69"/>
      <c r="E21" s="69"/>
      <c r="F21" s="69"/>
      <c r="G21" s="69"/>
      <c r="H21" s="69"/>
      <c r="I21" s="69"/>
    </row>
    <row r="22" spans="1:9" x14ac:dyDescent="0.2">
      <c r="A22" s="69"/>
      <c r="B22" s="69"/>
      <c r="C22" s="69"/>
      <c r="D22" s="69"/>
      <c r="E22" s="69"/>
      <c r="F22" s="69"/>
      <c r="G22" s="69"/>
      <c r="H22" s="69"/>
      <c r="I22" s="69"/>
    </row>
    <row r="23" spans="1:9" x14ac:dyDescent="0.2">
      <c r="A23" s="69" t="s">
        <v>63</v>
      </c>
      <c r="B23" s="69"/>
      <c r="C23" s="69"/>
      <c r="D23" s="69"/>
      <c r="E23" s="69"/>
      <c r="F23" s="69"/>
      <c r="G23" s="69"/>
      <c r="H23" s="69"/>
      <c r="I23" s="69"/>
    </row>
    <row r="24" spans="1:9" x14ac:dyDescent="0.2">
      <c r="A24" s="69" t="s">
        <v>64</v>
      </c>
      <c r="B24" s="69"/>
      <c r="C24" s="69"/>
      <c r="D24" s="69"/>
      <c r="E24" s="69"/>
      <c r="F24" s="69"/>
      <c r="G24" s="69"/>
      <c r="H24" s="69"/>
      <c r="I24" s="69"/>
    </row>
    <row r="25" spans="1:9" x14ac:dyDescent="0.2">
      <c r="A25" s="1" t="s">
        <v>65</v>
      </c>
    </row>
    <row r="26" spans="1:9" x14ac:dyDescent="0.2">
      <c r="A26" s="1" t="s">
        <v>66</v>
      </c>
    </row>
  </sheetData>
  <sheetProtection algorithmName="SHA-512" hashValue="Z4UP+WlelK+tWHw5BR6WfNWb02srxfZ5v48L7pY1Tw4adicj7UYmbmq2nYTKdjOXhHYLwu8LTvb4tnh4ohzhlQ==" saltValue="FRUquXdTmIwinj4CLNVitQ==" spinCount="100000" sheet="1" objects="1" scenarios="1"/>
  <pageMargins left="0.7" right="0.7" top="0.75" bottom="0.75" header="0.3" footer="0.3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087"/>
    <pageSetUpPr fitToPage="1"/>
  </sheetPr>
  <dimension ref="A2:AGQ100"/>
  <sheetViews>
    <sheetView workbookViewId="0">
      <selection activeCell="G8" sqref="G8"/>
    </sheetView>
  </sheetViews>
  <sheetFormatPr baseColWidth="10" defaultColWidth="9.1640625" defaultRowHeight="16" x14ac:dyDescent="0.2"/>
  <cols>
    <col min="1" max="14" width="12.83203125" style="1" customWidth="1"/>
    <col min="15" max="16384" width="9.1640625" style="1"/>
  </cols>
  <sheetData>
    <row r="2" spans="1:13" ht="20" x14ac:dyDescent="0.2">
      <c r="A2" s="21" t="s">
        <v>35</v>
      </c>
      <c r="H2" s="21" t="s">
        <v>35</v>
      </c>
    </row>
    <row r="3" spans="1:13" ht="20" x14ac:dyDescent="0.2">
      <c r="A3" s="21"/>
    </row>
    <row r="5" spans="1:13" ht="34" x14ac:dyDescent="0.2">
      <c r="A5" s="13" t="s">
        <v>40</v>
      </c>
      <c r="B5" s="59">
        <v>2026</v>
      </c>
      <c r="C5" s="32" t="s">
        <v>43</v>
      </c>
      <c r="D5" s="32"/>
      <c r="E5" s="32"/>
      <c r="H5" s="44" t="str">
        <f>+A5</f>
        <v>Calving Year</v>
      </c>
      <c r="I5" s="45">
        <f>+B5</f>
        <v>2026</v>
      </c>
      <c r="J5" s="32" t="str">
        <f>+C5</f>
        <v>Mature Cows</v>
      </c>
    </row>
    <row r="7" spans="1:13" ht="34" x14ac:dyDescent="0.2">
      <c r="A7" s="36" t="s">
        <v>0</v>
      </c>
      <c r="B7" s="60">
        <v>46059</v>
      </c>
      <c r="I7" s="33" t="s">
        <v>41</v>
      </c>
      <c r="J7" s="34"/>
      <c r="K7" s="34"/>
      <c r="L7" s="34"/>
      <c r="M7" s="35"/>
    </row>
    <row r="8" spans="1:13" ht="34" x14ac:dyDescent="0.2">
      <c r="A8" s="1" t="s">
        <v>7</v>
      </c>
      <c r="B8" s="24" t="s">
        <v>2</v>
      </c>
      <c r="C8" s="22" t="s">
        <v>44</v>
      </c>
      <c r="D8" s="25" t="s">
        <v>42</v>
      </c>
      <c r="I8" s="6">
        <v>1</v>
      </c>
      <c r="J8" s="6">
        <v>2</v>
      </c>
      <c r="K8" s="6">
        <v>3</v>
      </c>
      <c r="L8" s="6">
        <v>4</v>
      </c>
      <c r="M8" s="6">
        <v>5</v>
      </c>
    </row>
    <row r="9" spans="1:13" x14ac:dyDescent="0.2">
      <c r="A9" s="26">
        <f>+B7</f>
        <v>46059</v>
      </c>
      <c r="B9" s="25">
        <f>A9-$B$7</f>
        <v>0</v>
      </c>
      <c r="C9" s="61">
        <v>1</v>
      </c>
      <c r="D9" s="25">
        <v>1</v>
      </c>
      <c r="I9" s="6" t="s">
        <v>4</v>
      </c>
      <c r="J9" s="6" t="s">
        <v>5</v>
      </c>
      <c r="K9" s="6" t="s">
        <v>6</v>
      </c>
      <c r="L9" s="6" t="s">
        <v>8</v>
      </c>
      <c r="M9" s="6" t="s">
        <v>50</v>
      </c>
    </row>
    <row r="10" spans="1:13" x14ac:dyDescent="0.2">
      <c r="A10" s="26">
        <f>+A9+1</f>
        <v>46060</v>
      </c>
      <c r="B10" s="25">
        <f>+B9+1</f>
        <v>1</v>
      </c>
      <c r="C10" s="61">
        <v>12</v>
      </c>
      <c r="D10" s="25">
        <v>1</v>
      </c>
      <c r="I10" s="6">
        <f>SUM(C9:C30)</f>
        <v>65</v>
      </c>
      <c r="J10" s="6">
        <f>SUM(C31:C51)</f>
        <v>28</v>
      </c>
      <c r="K10" s="6">
        <f>SUM(C52:C72)</f>
        <v>43</v>
      </c>
      <c r="L10" s="6">
        <f>SUM(C73:C94)</f>
        <v>47</v>
      </c>
      <c r="M10" s="31">
        <f>C95</f>
        <v>25</v>
      </c>
    </row>
    <row r="11" spans="1:13" x14ac:dyDescent="0.2">
      <c r="A11" s="26">
        <f t="shared" ref="A11:A74" si="0">+A10+1</f>
        <v>46061</v>
      </c>
      <c r="B11" s="25">
        <f t="shared" ref="B11:B74" si="1">+B10+1</f>
        <v>2</v>
      </c>
      <c r="C11" s="61">
        <v>15</v>
      </c>
      <c r="D11" s="25">
        <v>1</v>
      </c>
    </row>
    <row r="12" spans="1:13" x14ac:dyDescent="0.2">
      <c r="A12" s="26">
        <f t="shared" si="0"/>
        <v>46062</v>
      </c>
      <c r="B12" s="25">
        <f t="shared" si="1"/>
        <v>3</v>
      </c>
      <c r="C12" s="61">
        <v>2</v>
      </c>
      <c r="D12" s="25">
        <v>1</v>
      </c>
    </row>
    <row r="13" spans="1:13" x14ac:dyDescent="0.2">
      <c r="A13" s="26">
        <f t="shared" si="0"/>
        <v>46063</v>
      </c>
      <c r="B13" s="25">
        <f t="shared" si="1"/>
        <v>4</v>
      </c>
      <c r="C13" s="61">
        <v>4</v>
      </c>
      <c r="D13" s="25">
        <v>1</v>
      </c>
    </row>
    <row r="14" spans="1:13" x14ac:dyDescent="0.2">
      <c r="A14" s="26">
        <f t="shared" si="0"/>
        <v>46064</v>
      </c>
      <c r="B14" s="25">
        <f t="shared" si="1"/>
        <v>5</v>
      </c>
      <c r="C14" s="61">
        <v>6</v>
      </c>
      <c r="D14" s="25">
        <v>1</v>
      </c>
    </row>
    <row r="15" spans="1:13" x14ac:dyDescent="0.2">
      <c r="A15" s="26">
        <f t="shared" si="0"/>
        <v>46065</v>
      </c>
      <c r="B15" s="25">
        <f t="shared" si="1"/>
        <v>6</v>
      </c>
      <c r="C15" s="61">
        <v>0</v>
      </c>
      <c r="D15" s="25">
        <v>1</v>
      </c>
    </row>
    <row r="16" spans="1:13" x14ac:dyDescent="0.2">
      <c r="A16" s="26">
        <f t="shared" si="0"/>
        <v>46066</v>
      </c>
      <c r="B16" s="25">
        <f t="shared" si="1"/>
        <v>7</v>
      </c>
      <c r="C16" s="61">
        <v>0</v>
      </c>
      <c r="D16" s="25">
        <v>1</v>
      </c>
    </row>
    <row r="17" spans="1:4" x14ac:dyDescent="0.2">
      <c r="A17" s="26">
        <f t="shared" si="0"/>
        <v>46067</v>
      </c>
      <c r="B17" s="25">
        <f t="shared" si="1"/>
        <v>8</v>
      </c>
      <c r="C17" s="61">
        <v>1</v>
      </c>
      <c r="D17" s="25">
        <v>1</v>
      </c>
    </row>
    <row r="18" spans="1:4" x14ac:dyDescent="0.2">
      <c r="A18" s="26">
        <f t="shared" si="0"/>
        <v>46068</v>
      </c>
      <c r="B18" s="25">
        <f t="shared" si="1"/>
        <v>9</v>
      </c>
      <c r="C18" s="61">
        <v>0</v>
      </c>
      <c r="D18" s="25">
        <v>1</v>
      </c>
    </row>
    <row r="19" spans="1:4" x14ac:dyDescent="0.2">
      <c r="A19" s="26">
        <f t="shared" si="0"/>
        <v>46069</v>
      </c>
      <c r="B19" s="25">
        <f t="shared" si="1"/>
        <v>10</v>
      </c>
      <c r="C19" s="61">
        <v>1</v>
      </c>
      <c r="D19" s="25">
        <v>1</v>
      </c>
    </row>
    <row r="20" spans="1:4" x14ac:dyDescent="0.2">
      <c r="A20" s="26">
        <f t="shared" si="0"/>
        <v>46070</v>
      </c>
      <c r="B20" s="25">
        <f t="shared" si="1"/>
        <v>11</v>
      </c>
      <c r="C20" s="61">
        <v>3</v>
      </c>
      <c r="D20" s="25">
        <v>1</v>
      </c>
    </row>
    <row r="21" spans="1:4" x14ac:dyDescent="0.2">
      <c r="A21" s="26">
        <f t="shared" si="0"/>
        <v>46071</v>
      </c>
      <c r="B21" s="25">
        <f t="shared" si="1"/>
        <v>12</v>
      </c>
      <c r="C21" s="61">
        <v>3</v>
      </c>
      <c r="D21" s="25">
        <v>1</v>
      </c>
    </row>
    <row r="22" spans="1:4" x14ac:dyDescent="0.2">
      <c r="A22" s="26">
        <f t="shared" si="0"/>
        <v>46072</v>
      </c>
      <c r="B22" s="25">
        <f t="shared" si="1"/>
        <v>13</v>
      </c>
      <c r="C22" s="61">
        <v>2</v>
      </c>
      <c r="D22" s="25">
        <v>1</v>
      </c>
    </row>
    <row r="23" spans="1:4" x14ac:dyDescent="0.2">
      <c r="A23" s="26">
        <f t="shared" si="0"/>
        <v>46073</v>
      </c>
      <c r="B23" s="25">
        <f t="shared" si="1"/>
        <v>14</v>
      </c>
      <c r="C23" s="61">
        <v>1</v>
      </c>
      <c r="D23" s="25">
        <v>1</v>
      </c>
    </row>
    <row r="24" spans="1:4" x14ac:dyDescent="0.2">
      <c r="A24" s="26">
        <f t="shared" si="0"/>
        <v>46074</v>
      </c>
      <c r="B24" s="25">
        <f t="shared" si="1"/>
        <v>15</v>
      </c>
      <c r="C24" s="61">
        <v>3</v>
      </c>
      <c r="D24" s="25">
        <v>1</v>
      </c>
    </row>
    <row r="25" spans="1:4" x14ac:dyDescent="0.2">
      <c r="A25" s="26">
        <f t="shared" si="0"/>
        <v>46075</v>
      </c>
      <c r="B25" s="25">
        <f t="shared" si="1"/>
        <v>16</v>
      </c>
      <c r="C25" s="61">
        <v>0</v>
      </c>
      <c r="D25" s="25">
        <v>1</v>
      </c>
    </row>
    <row r="26" spans="1:4" x14ac:dyDescent="0.2">
      <c r="A26" s="26">
        <f t="shared" si="0"/>
        <v>46076</v>
      </c>
      <c r="B26" s="25">
        <f t="shared" si="1"/>
        <v>17</v>
      </c>
      <c r="C26" s="61">
        <v>3</v>
      </c>
      <c r="D26" s="25">
        <v>1</v>
      </c>
    </row>
    <row r="27" spans="1:4" x14ac:dyDescent="0.2">
      <c r="A27" s="26">
        <f t="shared" si="0"/>
        <v>46077</v>
      </c>
      <c r="B27" s="25">
        <f t="shared" si="1"/>
        <v>18</v>
      </c>
      <c r="C27" s="61">
        <v>1</v>
      </c>
      <c r="D27" s="25">
        <v>1</v>
      </c>
    </row>
    <row r="28" spans="1:4" x14ac:dyDescent="0.2">
      <c r="A28" s="26">
        <f t="shared" si="0"/>
        <v>46078</v>
      </c>
      <c r="B28" s="25">
        <f t="shared" si="1"/>
        <v>19</v>
      </c>
      <c r="C28" s="61">
        <v>2</v>
      </c>
      <c r="D28" s="25">
        <v>1</v>
      </c>
    </row>
    <row r="29" spans="1:4" x14ac:dyDescent="0.2">
      <c r="A29" s="26">
        <f t="shared" si="0"/>
        <v>46079</v>
      </c>
      <c r="B29" s="25">
        <f t="shared" si="1"/>
        <v>20</v>
      </c>
      <c r="C29" s="61">
        <v>4</v>
      </c>
      <c r="D29" s="25">
        <v>1</v>
      </c>
    </row>
    <row r="30" spans="1:4" ht="17" thickBot="1" x14ac:dyDescent="0.25">
      <c r="A30" s="27">
        <f t="shared" si="0"/>
        <v>46080</v>
      </c>
      <c r="B30" s="28">
        <f t="shared" si="1"/>
        <v>21</v>
      </c>
      <c r="C30" s="62">
        <v>1</v>
      </c>
      <c r="D30" s="28">
        <v>1</v>
      </c>
    </row>
    <row r="31" spans="1:4" x14ac:dyDescent="0.2">
      <c r="A31" s="26">
        <f t="shared" si="0"/>
        <v>46081</v>
      </c>
      <c r="B31" s="25">
        <f t="shared" si="1"/>
        <v>22</v>
      </c>
      <c r="C31" s="61">
        <v>3</v>
      </c>
      <c r="D31" s="25">
        <v>2</v>
      </c>
    </row>
    <row r="32" spans="1:4" x14ac:dyDescent="0.2">
      <c r="A32" s="26">
        <f t="shared" si="0"/>
        <v>46082</v>
      </c>
      <c r="B32" s="25">
        <f t="shared" si="1"/>
        <v>23</v>
      </c>
      <c r="C32" s="61">
        <v>0</v>
      </c>
      <c r="D32" s="25">
        <v>2</v>
      </c>
    </row>
    <row r="33" spans="1:4" x14ac:dyDescent="0.2">
      <c r="A33" s="26">
        <f t="shared" si="0"/>
        <v>46083</v>
      </c>
      <c r="B33" s="25">
        <f t="shared" si="1"/>
        <v>24</v>
      </c>
      <c r="C33" s="61">
        <v>2</v>
      </c>
      <c r="D33" s="25">
        <v>2</v>
      </c>
    </row>
    <row r="34" spans="1:4" x14ac:dyDescent="0.2">
      <c r="A34" s="26">
        <f t="shared" si="0"/>
        <v>46084</v>
      </c>
      <c r="B34" s="25">
        <f t="shared" si="1"/>
        <v>25</v>
      </c>
      <c r="C34" s="61">
        <v>2</v>
      </c>
      <c r="D34" s="25">
        <v>2</v>
      </c>
    </row>
    <row r="35" spans="1:4" x14ac:dyDescent="0.2">
      <c r="A35" s="26">
        <f t="shared" si="0"/>
        <v>46085</v>
      </c>
      <c r="B35" s="25">
        <f t="shared" si="1"/>
        <v>26</v>
      </c>
      <c r="C35" s="61">
        <v>1</v>
      </c>
      <c r="D35" s="25">
        <v>2</v>
      </c>
    </row>
    <row r="36" spans="1:4" x14ac:dyDescent="0.2">
      <c r="A36" s="26">
        <f t="shared" si="0"/>
        <v>46086</v>
      </c>
      <c r="B36" s="25">
        <f t="shared" si="1"/>
        <v>27</v>
      </c>
      <c r="C36" s="61">
        <v>3</v>
      </c>
      <c r="D36" s="25">
        <v>2</v>
      </c>
    </row>
    <row r="37" spans="1:4" x14ac:dyDescent="0.2">
      <c r="A37" s="26">
        <f t="shared" si="0"/>
        <v>46087</v>
      </c>
      <c r="B37" s="25">
        <f t="shared" si="1"/>
        <v>28</v>
      </c>
      <c r="C37" s="61">
        <v>1</v>
      </c>
      <c r="D37" s="25">
        <v>2</v>
      </c>
    </row>
    <row r="38" spans="1:4" x14ac:dyDescent="0.2">
      <c r="A38" s="26">
        <f t="shared" si="0"/>
        <v>46088</v>
      </c>
      <c r="B38" s="25">
        <f t="shared" si="1"/>
        <v>29</v>
      </c>
      <c r="C38" s="61">
        <v>2</v>
      </c>
      <c r="D38" s="25">
        <v>2</v>
      </c>
    </row>
    <row r="39" spans="1:4" x14ac:dyDescent="0.2">
      <c r="A39" s="26">
        <f t="shared" si="0"/>
        <v>46089</v>
      </c>
      <c r="B39" s="25">
        <f t="shared" si="1"/>
        <v>30</v>
      </c>
      <c r="C39" s="61">
        <v>0</v>
      </c>
      <c r="D39" s="25">
        <v>2</v>
      </c>
    </row>
    <row r="40" spans="1:4" x14ac:dyDescent="0.2">
      <c r="A40" s="26">
        <f t="shared" si="0"/>
        <v>46090</v>
      </c>
      <c r="B40" s="25">
        <f t="shared" si="1"/>
        <v>31</v>
      </c>
      <c r="C40" s="61">
        <v>0</v>
      </c>
      <c r="D40" s="25">
        <v>2</v>
      </c>
    </row>
    <row r="41" spans="1:4" x14ac:dyDescent="0.2">
      <c r="A41" s="26">
        <f t="shared" si="0"/>
        <v>46091</v>
      </c>
      <c r="B41" s="25">
        <f t="shared" si="1"/>
        <v>32</v>
      </c>
      <c r="C41" s="61">
        <v>0</v>
      </c>
      <c r="D41" s="25">
        <v>2</v>
      </c>
    </row>
    <row r="42" spans="1:4" x14ac:dyDescent="0.2">
      <c r="A42" s="26">
        <f t="shared" si="0"/>
        <v>46092</v>
      </c>
      <c r="B42" s="25">
        <f t="shared" si="1"/>
        <v>33</v>
      </c>
      <c r="C42" s="61">
        <v>1</v>
      </c>
      <c r="D42" s="25">
        <v>2</v>
      </c>
    </row>
    <row r="43" spans="1:4" x14ac:dyDescent="0.2">
      <c r="A43" s="26">
        <f t="shared" si="0"/>
        <v>46093</v>
      </c>
      <c r="B43" s="25">
        <f t="shared" si="1"/>
        <v>34</v>
      </c>
      <c r="C43" s="61">
        <v>2</v>
      </c>
      <c r="D43" s="25">
        <v>2</v>
      </c>
    </row>
    <row r="44" spans="1:4" x14ac:dyDescent="0.2">
      <c r="A44" s="26">
        <f t="shared" si="0"/>
        <v>46094</v>
      </c>
      <c r="B44" s="25">
        <f t="shared" si="1"/>
        <v>35</v>
      </c>
      <c r="C44" s="61">
        <v>2</v>
      </c>
      <c r="D44" s="25">
        <v>2</v>
      </c>
    </row>
    <row r="45" spans="1:4" x14ac:dyDescent="0.2">
      <c r="A45" s="26">
        <f t="shared" si="0"/>
        <v>46095</v>
      </c>
      <c r="B45" s="25">
        <f t="shared" si="1"/>
        <v>36</v>
      </c>
      <c r="C45" s="61">
        <v>0</v>
      </c>
      <c r="D45" s="25">
        <v>2</v>
      </c>
    </row>
    <row r="46" spans="1:4" x14ac:dyDescent="0.2">
      <c r="A46" s="26">
        <f t="shared" si="0"/>
        <v>46096</v>
      </c>
      <c r="B46" s="25">
        <f t="shared" si="1"/>
        <v>37</v>
      </c>
      <c r="C46" s="61">
        <v>0</v>
      </c>
      <c r="D46" s="25">
        <v>2</v>
      </c>
    </row>
    <row r="47" spans="1:4" x14ac:dyDescent="0.2">
      <c r="A47" s="26">
        <f t="shared" si="0"/>
        <v>46097</v>
      </c>
      <c r="B47" s="25">
        <f t="shared" si="1"/>
        <v>38</v>
      </c>
      <c r="C47" s="61">
        <v>3</v>
      </c>
      <c r="D47" s="25">
        <v>2</v>
      </c>
    </row>
    <row r="48" spans="1:4" x14ac:dyDescent="0.2">
      <c r="A48" s="26">
        <f t="shared" si="0"/>
        <v>46098</v>
      </c>
      <c r="B48" s="25">
        <f t="shared" si="1"/>
        <v>39</v>
      </c>
      <c r="C48" s="61">
        <v>2</v>
      </c>
      <c r="D48" s="25">
        <v>2</v>
      </c>
    </row>
    <row r="49" spans="1:4" x14ac:dyDescent="0.2">
      <c r="A49" s="26">
        <f t="shared" si="0"/>
        <v>46099</v>
      </c>
      <c r="B49" s="25">
        <f t="shared" si="1"/>
        <v>40</v>
      </c>
      <c r="C49" s="61">
        <v>1</v>
      </c>
      <c r="D49" s="25">
        <v>2</v>
      </c>
    </row>
    <row r="50" spans="1:4" x14ac:dyDescent="0.2">
      <c r="A50" s="26">
        <f t="shared" si="0"/>
        <v>46100</v>
      </c>
      <c r="B50" s="25">
        <f t="shared" si="1"/>
        <v>41</v>
      </c>
      <c r="C50" s="61">
        <v>1</v>
      </c>
      <c r="D50" s="25">
        <v>2</v>
      </c>
    </row>
    <row r="51" spans="1:4" ht="17" thickBot="1" x14ac:dyDescent="0.25">
      <c r="A51" s="27">
        <f t="shared" si="0"/>
        <v>46101</v>
      </c>
      <c r="B51" s="28">
        <f t="shared" si="1"/>
        <v>42</v>
      </c>
      <c r="C51" s="62">
        <v>2</v>
      </c>
      <c r="D51" s="28">
        <v>2</v>
      </c>
    </row>
    <row r="52" spans="1:4" x14ac:dyDescent="0.2">
      <c r="A52" s="26">
        <f t="shared" si="0"/>
        <v>46102</v>
      </c>
      <c r="B52" s="25">
        <f t="shared" si="1"/>
        <v>43</v>
      </c>
      <c r="C52" s="61">
        <v>1</v>
      </c>
      <c r="D52" s="25">
        <v>3</v>
      </c>
    </row>
    <row r="53" spans="1:4" x14ac:dyDescent="0.2">
      <c r="A53" s="26">
        <f t="shared" si="0"/>
        <v>46103</v>
      </c>
      <c r="B53" s="25">
        <f t="shared" si="1"/>
        <v>44</v>
      </c>
      <c r="C53" s="61">
        <v>6</v>
      </c>
      <c r="D53" s="25">
        <v>3</v>
      </c>
    </row>
    <row r="54" spans="1:4" x14ac:dyDescent="0.2">
      <c r="A54" s="26">
        <f t="shared" si="0"/>
        <v>46104</v>
      </c>
      <c r="B54" s="25">
        <f t="shared" si="1"/>
        <v>45</v>
      </c>
      <c r="C54" s="61">
        <v>2</v>
      </c>
      <c r="D54" s="25">
        <v>3</v>
      </c>
    </row>
    <row r="55" spans="1:4" x14ac:dyDescent="0.2">
      <c r="A55" s="26">
        <f t="shared" si="0"/>
        <v>46105</v>
      </c>
      <c r="B55" s="25">
        <f t="shared" si="1"/>
        <v>46</v>
      </c>
      <c r="C55" s="61">
        <v>3</v>
      </c>
      <c r="D55" s="25">
        <v>3</v>
      </c>
    </row>
    <row r="56" spans="1:4" x14ac:dyDescent="0.2">
      <c r="A56" s="26">
        <f t="shared" si="0"/>
        <v>46106</v>
      </c>
      <c r="B56" s="25">
        <f t="shared" si="1"/>
        <v>47</v>
      </c>
      <c r="C56" s="61">
        <v>0</v>
      </c>
      <c r="D56" s="25">
        <v>3</v>
      </c>
    </row>
    <row r="57" spans="1:4" x14ac:dyDescent="0.2">
      <c r="A57" s="26">
        <f t="shared" si="0"/>
        <v>46107</v>
      </c>
      <c r="B57" s="25">
        <f t="shared" si="1"/>
        <v>48</v>
      </c>
      <c r="C57" s="61">
        <v>1</v>
      </c>
      <c r="D57" s="25">
        <v>3</v>
      </c>
    </row>
    <row r="58" spans="1:4" x14ac:dyDescent="0.2">
      <c r="A58" s="26">
        <f t="shared" si="0"/>
        <v>46108</v>
      </c>
      <c r="B58" s="25">
        <f t="shared" si="1"/>
        <v>49</v>
      </c>
      <c r="C58" s="61">
        <v>2</v>
      </c>
      <c r="D58" s="25">
        <v>3</v>
      </c>
    </row>
    <row r="59" spans="1:4" x14ac:dyDescent="0.2">
      <c r="A59" s="26">
        <f t="shared" si="0"/>
        <v>46109</v>
      </c>
      <c r="B59" s="25">
        <f t="shared" si="1"/>
        <v>50</v>
      </c>
      <c r="C59" s="61">
        <v>0</v>
      </c>
      <c r="D59" s="25">
        <v>3</v>
      </c>
    </row>
    <row r="60" spans="1:4" x14ac:dyDescent="0.2">
      <c r="A60" s="26">
        <f t="shared" si="0"/>
        <v>46110</v>
      </c>
      <c r="B60" s="25">
        <f t="shared" si="1"/>
        <v>51</v>
      </c>
      <c r="C60" s="61">
        <v>1</v>
      </c>
      <c r="D60" s="25">
        <v>3</v>
      </c>
    </row>
    <row r="61" spans="1:4" x14ac:dyDescent="0.2">
      <c r="A61" s="26">
        <f t="shared" si="0"/>
        <v>46111</v>
      </c>
      <c r="B61" s="25">
        <f t="shared" si="1"/>
        <v>52</v>
      </c>
      <c r="C61" s="61">
        <v>1</v>
      </c>
      <c r="D61" s="25">
        <v>3</v>
      </c>
    </row>
    <row r="62" spans="1:4" x14ac:dyDescent="0.2">
      <c r="A62" s="26">
        <f t="shared" si="0"/>
        <v>46112</v>
      </c>
      <c r="B62" s="25">
        <f t="shared" si="1"/>
        <v>53</v>
      </c>
      <c r="C62" s="61">
        <v>1</v>
      </c>
      <c r="D62" s="25">
        <v>3</v>
      </c>
    </row>
    <row r="63" spans="1:4" x14ac:dyDescent="0.2">
      <c r="A63" s="26">
        <f t="shared" si="0"/>
        <v>46113</v>
      </c>
      <c r="B63" s="25">
        <f t="shared" si="1"/>
        <v>54</v>
      </c>
      <c r="C63" s="61">
        <v>1</v>
      </c>
      <c r="D63" s="25">
        <v>3</v>
      </c>
    </row>
    <row r="64" spans="1:4" x14ac:dyDescent="0.2">
      <c r="A64" s="26">
        <f t="shared" si="0"/>
        <v>46114</v>
      </c>
      <c r="B64" s="25">
        <f t="shared" si="1"/>
        <v>55</v>
      </c>
      <c r="C64" s="61">
        <v>3</v>
      </c>
      <c r="D64" s="25">
        <v>3</v>
      </c>
    </row>
    <row r="65" spans="1:875" x14ac:dyDescent="0.2">
      <c r="A65" s="26">
        <f t="shared" si="0"/>
        <v>46115</v>
      </c>
      <c r="B65" s="25">
        <f t="shared" si="1"/>
        <v>56</v>
      </c>
      <c r="C65" s="61">
        <v>0</v>
      </c>
      <c r="D65" s="25">
        <v>3</v>
      </c>
    </row>
    <row r="66" spans="1:875" x14ac:dyDescent="0.2">
      <c r="A66" s="26">
        <f t="shared" si="0"/>
        <v>46116</v>
      </c>
      <c r="B66" s="25">
        <f t="shared" si="1"/>
        <v>57</v>
      </c>
      <c r="C66" s="61">
        <v>4</v>
      </c>
      <c r="D66" s="25">
        <v>3</v>
      </c>
    </row>
    <row r="67" spans="1:875" x14ac:dyDescent="0.2">
      <c r="A67" s="26">
        <f t="shared" si="0"/>
        <v>46117</v>
      </c>
      <c r="B67" s="25">
        <f t="shared" si="1"/>
        <v>58</v>
      </c>
      <c r="C67" s="61">
        <v>2</v>
      </c>
      <c r="D67" s="25">
        <v>3</v>
      </c>
    </row>
    <row r="68" spans="1:875" x14ac:dyDescent="0.2">
      <c r="A68" s="26">
        <f t="shared" si="0"/>
        <v>46118</v>
      </c>
      <c r="B68" s="25">
        <f t="shared" si="1"/>
        <v>59</v>
      </c>
      <c r="C68" s="61">
        <v>2</v>
      </c>
      <c r="D68" s="25">
        <v>3</v>
      </c>
    </row>
    <row r="69" spans="1:875" x14ac:dyDescent="0.2">
      <c r="A69" s="26">
        <f t="shared" si="0"/>
        <v>46119</v>
      </c>
      <c r="B69" s="25">
        <f t="shared" si="1"/>
        <v>60</v>
      </c>
      <c r="C69" s="61">
        <v>6</v>
      </c>
      <c r="D69" s="25">
        <v>3</v>
      </c>
    </row>
    <row r="70" spans="1:875" x14ac:dyDescent="0.2">
      <c r="A70" s="26">
        <f t="shared" si="0"/>
        <v>46120</v>
      </c>
      <c r="B70" s="25">
        <f t="shared" si="1"/>
        <v>61</v>
      </c>
      <c r="C70" s="61">
        <v>3</v>
      </c>
      <c r="D70" s="25">
        <v>3</v>
      </c>
    </row>
    <row r="71" spans="1:875" x14ac:dyDescent="0.2">
      <c r="A71" s="26">
        <f t="shared" si="0"/>
        <v>46121</v>
      </c>
      <c r="B71" s="25">
        <f t="shared" si="1"/>
        <v>62</v>
      </c>
      <c r="C71" s="61">
        <v>2</v>
      </c>
      <c r="D71" s="25">
        <v>3</v>
      </c>
    </row>
    <row r="72" spans="1:875" s="29" customFormat="1" ht="17" thickBot="1" x14ac:dyDescent="0.25">
      <c r="A72" s="27">
        <f t="shared" si="0"/>
        <v>46122</v>
      </c>
      <c r="B72" s="28">
        <f t="shared" si="1"/>
        <v>63</v>
      </c>
      <c r="C72" s="62">
        <v>2</v>
      </c>
      <c r="D72" s="28">
        <v>3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</row>
    <row r="73" spans="1:875" x14ac:dyDescent="0.2">
      <c r="A73" s="26">
        <f t="shared" si="0"/>
        <v>46123</v>
      </c>
      <c r="B73" s="25">
        <f t="shared" si="1"/>
        <v>64</v>
      </c>
      <c r="C73" s="61">
        <v>2</v>
      </c>
      <c r="D73" s="25">
        <v>4</v>
      </c>
    </row>
    <row r="74" spans="1:875" x14ac:dyDescent="0.2">
      <c r="A74" s="26">
        <f t="shared" si="0"/>
        <v>46124</v>
      </c>
      <c r="B74" s="25">
        <f t="shared" si="1"/>
        <v>65</v>
      </c>
      <c r="C74" s="61">
        <v>1</v>
      </c>
      <c r="D74" s="25">
        <v>4</v>
      </c>
    </row>
    <row r="75" spans="1:875" x14ac:dyDescent="0.2">
      <c r="A75" s="26">
        <f t="shared" ref="A75:A95" si="2">+A74+1</f>
        <v>46125</v>
      </c>
      <c r="B75" s="25">
        <f t="shared" ref="B75:B94" si="3">+B74+1</f>
        <v>66</v>
      </c>
      <c r="C75" s="61">
        <v>3</v>
      </c>
      <c r="D75" s="25">
        <v>4</v>
      </c>
    </row>
    <row r="76" spans="1:875" x14ac:dyDescent="0.2">
      <c r="A76" s="26">
        <f t="shared" si="2"/>
        <v>46126</v>
      </c>
      <c r="B76" s="25">
        <f t="shared" si="3"/>
        <v>67</v>
      </c>
      <c r="C76" s="61">
        <v>3</v>
      </c>
      <c r="D76" s="25">
        <v>4</v>
      </c>
    </row>
    <row r="77" spans="1:875" x14ac:dyDescent="0.2">
      <c r="A77" s="26">
        <f t="shared" si="2"/>
        <v>46127</v>
      </c>
      <c r="B77" s="25">
        <f t="shared" si="3"/>
        <v>68</v>
      </c>
      <c r="C77" s="61">
        <v>4</v>
      </c>
      <c r="D77" s="25">
        <v>4</v>
      </c>
    </row>
    <row r="78" spans="1:875" x14ac:dyDescent="0.2">
      <c r="A78" s="26">
        <f t="shared" si="2"/>
        <v>46128</v>
      </c>
      <c r="B78" s="25">
        <f t="shared" si="3"/>
        <v>69</v>
      </c>
      <c r="C78" s="61">
        <v>1</v>
      </c>
      <c r="D78" s="25">
        <v>4</v>
      </c>
    </row>
    <row r="79" spans="1:875" x14ac:dyDescent="0.2">
      <c r="A79" s="26">
        <f t="shared" si="2"/>
        <v>46129</v>
      </c>
      <c r="B79" s="25">
        <f t="shared" si="3"/>
        <v>70</v>
      </c>
      <c r="C79" s="61">
        <v>3</v>
      </c>
      <c r="D79" s="25">
        <v>4</v>
      </c>
    </row>
    <row r="80" spans="1:875" x14ac:dyDescent="0.2">
      <c r="A80" s="26">
        <f t="shared" si="2"/>
        <v>46130</v>
      </c>
      <c r="B80" s="25">
        <f t="shared" si="3"/>
        <v>71</v>
      </c>
      <c r="C80" s="61">
        <v>4</v>
      </c>
      <c r="D80" s="25">
        <v>4</v>
      </c>
    </row>
    <row r="81" spans="1:4" x14ac:dyDescent="0.2">
      <c r="A81" s="26">
        <f t="shared" si="2"/>
        <v>46131</v>
      </c>
      <c r="B81" s="25">
        <f t="shared" si="3"/>
        <v>72</v>
      </c>
      <c r="C81" s="61">
        <v>3</v>
      </c>
      <c r="D81" s="25">
        <v>4</v>
      </c>
    </row>
    <row r="82" spans="1:4" x14ac:dyDescent="0.2">
      <c r="A82" s="26">
        <f t="shared" si="2"/>
        <v>46132</v>
      </c>
      <c r="B82" s="25">
        <f t="shared" si="3"/>
        <v>73</v>
      </c>
      <c r="C82" s="61">
        <v>3</v>
      </c>
      <c r="D82" s="25">
        <v>4</v>
      </c>
    </row>
    <row r="83" spans="1:4" x14ac:dyDescent="0.2">
      <c r="A83" s="26">
        <f t="shared" si="2"/>
        <v>46133</v>
      </c>
      <c r="B83" s="25">
        <f t="shared" si="3"/>
        <v>74</v>
      </c>
      <c r="C83" s="61">
        <v>2</v>
      </c>
      <c r="D83" s="25">
        <v>4</v>
      </c>
    </row>
    <row r="84" spans="1:4" x14ac:dyDescent="0.2">
      <c r="A84" s="26">
        <f t="shared" si="2"/>
        <v>46134</v>
      </c>
      <c r="B84" s="25">
        <f t="shared" si="3"/>
        <v>75</v>
      </c>
      <c r="C84" s="61">
        <v>1</v>
      </c>
      <c r="D84" s="25">
        <v>4</v>
      </c>
    </row>
    <row r="85" spans="1:4" x14ac:dyDescent="0.2">
      <c r="A85" s="26">
        <f t="shared" si="2"/>
        <v>46135</v>
      </c>
      <c r="B85" s="25">
        <f t="shared" si="3"/>
        <v>76</v>
      </c>
      <c r="C85" s="61">
        <v>0</v>
      </c>
      <c r="D85" s="25">
        <v>4</v>
      </c>
    </row>
    <row r="86" spans="1:4" x14ac:dyDescent="0.2">
      <c r="A86" s="26">
        <f t="shared" si="2"/>
        <v>46136</v>
      </c>
      <c r="B86" s="25">
        <f t="shared" si="3"/>
        <v>77</v>
      </c>
      <c r="C86" s="61">
        <v>1</v>
      </c>
      <c r="D86" s="25">
        <v>4</v>
      </c>
    </row>
    <row r="87" spans="1:4" x14ac:dyDescent="0.2">
      <c r="A87" s="26">
        <f t="shared" si="2"/>
        <v>46137</v>
      </c>
      <c r="B87" s="25">
        <f t="shared" si="3"/>
        <v>78</v>
      </c>
      <c r="C87" s="61">
        <v>2</v>
      </c>
      <c r="D87" s="25">
        <v>4</v>
      </c>
    </row>
    <row r="88" spans="1:4" x14ac:dyDescent="0.2">
      <c r="A88" s="26">
        <f t="shared" si="2"/>
        <v>46138</v>
      </c>
      <c r="B88" s="25">
        <f t="shared" si="3"/>
        <v>79</v>
      </c>
      <c r="C88" s="61">
        <v>4</v>
      </c>
      <c r="D88" s="25">
        <v>4</v>
      </c>
    </row>
    <row r="89" spans="1:4" x14ac:dyDescent="0.2">
      <c r="A89" s="26">
        <f t="shared" si="2"/>
        <v>46139</v>
      </c>
      <c r="B89" s="25">
        <f t="shared" si="3"/>
        <v>80</v>
      </c>
      <c r="C89" s="61">
        <v>0</v>
      </c>
      <c r="D89" s="25">
        <v>4</v>
      </c>
    </row>
    <row r="90" spans="1:4" x14ac:dyDescent="0.2">
      <c r="A90" s="26">
        <f t="shared" si="2"/>
        <v>46140</v>
      </c>
      <c r="B90" s="25">
        <f t="shared" si="3"/>
        <v>81</v>
      </c>
      <c r="C90" s="61">
        <v>3</v>
      </c>
      <c r="D90" s="25">
        <v>4</v>
      </c>
    </row>
    <row r="91" spans="1:4" x14ac:dyDescent="0.2">
      <c r="A91" s="26">
        <f t="shared" si="2"/>
        <v>46141</v>
      </c>
      <c r="B91" s="25">
        <f t="shared" si="3"/>
        <v>82</v>
      </c>
      <c r="C91" s="61">
        <v>4</v>
      </c>
      <c r="D91" s="25">
        <v>4</v>
      </c>
    </row>
    <row r="92" spans="1:4" x14ac:dyDescent="0.2">
      <c r="A92" s="26">
        <f t="shared" si="2"/>
        <v>46142</v>
      </c>
      <c r="B92" s="25">
        <f t="shared" si="3"/>
        <v>83</v>
      </c>
      <c r="C92" s="61">
        <v>0</v>
      </c>
      <c r="D92" s="25">
        <v>4</v>
      </c>
    </row>
    <row r="93" spans="1:4" x14ac:dyDescent="0.2">
      <c r="A93" s="26">
        <f t="shared" si="2"/>
        <v>46143</v>
      </c>
      <c r="B93" s="25">
        <f t="shared" si="3"/>
        <v>84</v>
      </c>
      <c r="C93" s="61">
        <v>3</v>
      </c>
      <c r="D93" s="25">
        <v>4</v>
      </c>
    </row>
    <row r="94" spans="1:4" ht="17" thickBot="1" x14ac:dyDescent="0.25">
      <c r="A94" s="27">
        <f t="shared" si="2"/>
        <v>46144</v>
      </c>
      <c r="B94" s="28">
        <f t="shared" si="3"/>
        <v>85</v>
      </c>
      <c r="C94" s="62">
        <v>0</v>
      </c>
      <c r="D94" s="28">
        <v>4</v>
      </c>
    </row>
    <row r="95" spans="1:4" x14ac:dyDescent="0.2">
      <c r="A95" s="26">
        <f t="shared" si="2"/>
        <v>46145</v>
      </c>
      <c r="B95" s="25" t="s">
        <v>9</v>
      </c>
      <c r="C95" s="61">
        <v>25</v>
      </c>
      <c r="D95" s="25">
        <v>5</v>
      </c>
    </row>
    <row r="96" spans="1:4" x14ac:dyDescent="0.2">
      <c r="A96" s="26"/>
      <c r="B96" s="25"/>
    </row>
    <row r="97" spans="1:3" x14ac:dyDescent="0.2">
      <c r="A97" s="26"/>
      <c r="B97" s="25"/>
    </row>
    <row r="98" spans="1:3" x14ac:dyDescent="0.2">
      <c r="A98" s="26"/>
      <c r="C98" s="25"/>
    </row>
    <row r="99" spans="1:3" x14ac:dyDescent="0.2">
      <c r="A99" s="26"/>
      <c r="C99" s="25"/>
    </row>
    <row r="100" spans="1:3" x14ac:dyDescent="0.2">
      <c r="A100" s="26"/>
      <c r="C100" s="30"/>
    </row>
  </sheetData>
  <sheetProtection algorithmName="SHA-512" hashValue="cmgBuU7+VGYNHQYwVWzGvEHbiJ2hSArpC3IrrHPRvl1GM3mq8f7KPpNkFIOvZ3NHNZd+KTRqWUM8uG0qMb46Ig==" saltValue="xNos5rcYFgY0zzlV19905A==" spinCount="100000" sheet="1" objects="1" scenarios="1"/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56"/>
    <pageSetUpPr fitToPage="1"/>
  </sheetPr>
  <dimension ref="A2:M95"/>
  <sheetViews>
    <sheetView workbookViewId="0">
      <selection activeCell="H1" sqref="H1:N41"/>
    </sheetView>
  </sheetViews>
  <sheetFormatPr baseColWidth="10" defaultColWidth="9.1640625" defaultRowHeight="16" x14ac:dyDescent="0.2"/>
  <cols>
    <col min="1" max="14" width="12.83203125" style="1" customWidth="1"/>
    <col min="15" max="16384" width="9.1640625" style="1"/>
  </cols>
  <sheetData>
    <row r="2" spans="1:13" ht="20" x14ac:dyDescent="0.2">
      <c r="A2" s="21" t="s">
        <v>35</v>
      </c>
      <c r="H2" s="21" t="s">
        <v>35</v>
      </c>
    </row>
    <row r="5" spans="1:13" ht="34" x14ac:dyDescent="0.2">
      <c r="A5" s="13" t="s">
        <v>40</v>
      </c>
      <c r="B5" s="59">
        <v>2026</v>
      </c>
      <c r="C5" s="32" t="s">
        <v>12</v>
      </c>
      <c r="H5" s="44" t="str">
        <f>+A5</f>
        <v>Calving Year</v>
      </c>
      <c r="I5" s="45">
        <f>+B5</f>
        <v>2026</v>
      </c>
      <c r="J5" s="32" t="str">
        <f>+C5</f>
        <v>Heifers</v>
      </c>
    </row>
    <row r="6" spans="1:13" x14ac:dyDescent="0.2">
      <c r="D6" s="23"/>
      <c r="E6" s="23"/>
    </row>
    <row r="7" spans="1:13" ht="34" x14ac:dyDescent="0.2">
      <c r="A7" s="36" t="s">
        <v>0</v>
      </c>
      <c r="B7" s="60">
        <v>46062</v>
      </c>
      <c r="I7" s="70" t="s">
        <v>45</v>
      </c>
      <c r="J7" s="71"/>
      <c r="K7" s="71"/>
      <c r="L7" s="71"/>
      <c r="M7" s="72"/>
    </row>
    <row r="8" spans="1:13" ht="34" x14ac:dyDescent="0.2">
      <c r="A8" s="1" t="s">
        <v>7</v>
      </c>
      <c r="B8" s="24" t="s">
        <v>2</v>
      </c>
      <c r="C8" s="22" t="s">
        <v>44</v>
      </c>
      <c r="D8" s="25" t="s">
        <v>3</v>
      </c>
      <c r="I8" s="6">
        <v>1</v>
      </c>
      <c r="J8" s="6">
        <v>2</v>
      </c>
      <c r="K8" s="6">
        <v>3</v>
      </c>
      <c r="L8" s="6">
        <v>4</v>
      </c>
      <c r="M8" s="6">
        <v>5</v>
      </c>
    </row>
    <row r="9" spans="1:13" x14ac:dyDescent="0.2">
      <c r="A9" s="26">
        <f>+B7</f>
        <v>46062</v>
      </c>
      <c r="B9" s="25">
        <v>0</v>
      </c>
      <c r="C9" s="61">
        <v>1</v>
      </c>
      <c r="D9" s="25">
        <v>1</v>
      </c>
      <c r="I9" s="6" t="s">
        <v>4</v>
      </c>
      <c r="J9" s="6" t="s">
        <v>5</v>
      </c>
      <c r="K9" s="6" t="s">
        <v>6</v>
      </c>
      <c r="L9" s="6" t="s">
        <v>13</v>
      </c>
      <c r="M9" s="6" t="s">
        <v>50</v>
      </c>
    </row>
    <row r="10" spans="1:13" x14ac:dyDescent="0.2">
      <c r="A10" s="26">
        <f>+A9+1</f>
        <v>46063</v>
      </c>
      <c r="B10" s="25">
        <f>+B9+1</f>
        <v>1</v>
      </c>
      <c r="C10" s="61">
        <v>15</v>
      </c>
      <c r="D10" s="25">
        <v>1</v>
      </c>
      <c r="I10" s="6">
        <f>SUM(C9:C30)</f>
        <v>45</v>
      </c>
      <c r="J10" s="6">
        <f>SUM(C31:C51)</f>
        <v>17</v>
      </c>
      <c r="K10" s="6">
        <f>SUM(C52:C72)</f>
        <v>1</v>
      </c>
      <c r="L10" s="6">
        <f>SUM(C73:C94)</f>
        <v>5</v>
      </c>
      <c r="M10" s="31">
        <f>SUM(C95)</f>
        <v>3</v>
      </c>
    </row>
    <row r="11" spans="1:13" x14ac:dyDescent="0.2">
      <c r="A11" s="26">
        <f t="shared" ref="A11:A74" si="0">+A10+1</f>
        <v>46064</v>
      </c>
      <c r="B11" s="25">
        <f t="shared" ref="B11:B74" si="1">+B10+1</f>
        <v>2</v>
      </c>
      <c r="C11" s="61">
        <v>5</v>
      </c>
      <c r="D11" s="25">
        <v>1</v>
      </c>
    </row>
    <row r="12" spans="1:13" x14ac:dyDescent="0.2">
      <c r="A12" s="26">
        <f t="shared" si="0"/>
        <v>46065</v>
      </c>
      <c r="B12" s="25">
        <f t="shared" si="1"/>
        <v>3</v>
      </c>
      <c r="C12" s="61">
        <v>9</v>
      </c>
      <c r="D12" s="25">
        <v>1</v>
      </c>
    </row>
    <row r="13" spans="1:13" x14ac:dyDescent="0.2">
      <c r="A13" s="26">
        <f t="shared" si="0"/>
        <v>46066</v>
      </c>
      <c r="B13" s="25">
        <f t="shared" si="1"/>
        <v>4</v>
      </c>
      <c r="C13" s="61">
        <v>1</v>
      </c>
      <c r="D13" s="25">
        <v>1</v>
      </c>
    </row>
    <row r="14" spans="1:13" x14ac:dyDescent="0.2">
      <c r="A14" s="26">
        <f t="shared" si="0"/>
        <v>46067</v>
      </c>
      <c r="B14" s="25">
        <f t="shared" si="1"/>
        <v>5</v>
      </c>
      <c r="C14" s="61"/>
      <c r="D14" s="25">
        <v>1</v>
      </c>
    </row>
    <row r="15" spans="1:13" x14ac:dyDescent="0.2">
      <c r="A15" s="26">
        <f t="shared" si="0"/>
        <v>46068</v>
      </c>
      <c r="B15" s="25">
        <f t="shared" si="1"/>
        <v>6</v>
      </c>
      <c r="C15" s="61">
        <v>1</v>
      </c>
      <c r="D15" s="25">
        <v>1</v>
      </c>
    </row>
    <row r="16" spans="1:13" x14ac:dyDescent="0.2">
      <c r="A16" s="26">
        <f t="shared" si="0"/>
        <v>46069</v>
      </c>
      <c r="B16" s="25">
        <f t="shared" si="1"/>
        <v>7</v>
      </c>
      <c r="C16" s="61">
        <v>3</v>
      </c>
      <c r="D16" s="25">
        <v>1</v>
      </c>
    </row>
    <row r="17" spans="1:4" x14ac:dyDescent="0.2">
      <c r="A17" s="26">
        <f t="shared" si="0"/>
        <v>46070</v>
      </c>
      <c r="B17" s="25">
        <f t="shared" si="1"/>
        <v>8</v>
      </c>
      <c r="C17" s="61"/>
      <c r="D17" s="25">
        <v>1</v>
      </c>
    </row>
    <row r="18" spans="1:4" x14ac:dyDescent="0.2">
      <c r="A18" s="26">
        <f t="shared" si="0"/>
        <v>46071</v>
      </c>
      <c r="B18" s="25">
        <f t="shared" si="1"/>
        <v>9</v>
      </c>
      <c r="C18" s="61">
        <v>1</v>
      </c>
      <c r="D18" s="25">
        <v>1</v>
      </c>
    </row>
    <row r="19" spans="1:4" x14ac:dyDescent="0.2">
      <c r="A19" s="26">
        <f t="shared" si="0"/>
        <v>46072</v>
      </c>
      <c r="B19" s="25">
        <f t="shared" si="1"/>
        <v>10</v>
      </c>
      <c r="C19" s="61">
        <v>1</v>
      </c>
      <c r="D19" s="25">
        <v>1</v>
      </c>
    </row>
    <row r="20" spans="1:4" x14ac:dyDescent="0.2">
      <c r="A20" s="26">
        <f t="shared" si="0"/>
        <v>46073</v>
      </c>
      <c r="B20" s="25">
        <f t="shared" si="1"/>
        <v>11</v>
      </c>
      <c r="C20" s="61">
        <v>2</v>
      </c>
      <c r="D20" s="25">
        <v>1</v>
      </c>
    </row>
    <row r="21" spans="1:4" x14ac:dyDescent="0.2">
      <c r="A21" s="26">
        <f t="shared" si="0"/>
        <v>46074</v>
      </c>
      <c r="B21" s="25">
        <f t="shared" si="1"/>
        <v>12</v>
      </c>
      <c r="C21" s="61">
        <v>1</v>
      </c>
      <c r="D21" s="25">
        <v>1</v>
      </c>
    </row>
    <row r="22" spans="1:4" x14ac:dyDescent="0.2">
      <c r="A22" s="26">
        <f t="shared" si="0"/>
        <v>46075</v>
      </c>
      <c r="B22" s="25">
        <f t="shared" si="1"/>
        <v>13</v>
      </c>
      <c r="C22" s="61">
        <v>1</v>
      </c>
      <c r="D22" s="25">
        <v>1</v>
      </c>
    </row>
    <row r="23" spans="1:4" x14ac:dyDescent="0.2">
      <c r="A23" s="26">
        <f t="shared" si="0"/>
        <v>46076</v>
      </c>
      <c r="B23" s="25">
        <f t="shared" si="1"/>
        <v>14</v>
      </c>
      <c r="C23" s="61"/>
      <c r="D23" s="25">
        <v>1</v>
      </c>
    </row>
    <row r="24" spans="1:4" x14ac:dyDescent="0.2">
      <c r="A24" s="26">
        <f t="shared" si="0"/>
        <v>46077</v>
      </c>
      <c r="B24" s="25">
        <f t="shared" si="1"/>
        <v>15</v>
      </c>
      <c r="C24" s="61"/>
      <c r="D24" s="25">
        <v>1</v>
      </c>
    </row>
    <row r="25" spans="1:4" x14ac:dyDescent="0.2">
      <c r="A25" s="26">
        <f t="shared" si="0"/>
        <v>46078</v>
      </c>
      <c r="B25" s="25">
        <f t="shared" si="1"/>
        <v>16</v>
      </c>
      <c r="C25" s="61">
        <v>2</v>
      </c>
      <c r="D25" s="25">
        <v>1</v>
      </c>
    </row>
    <row r="26" spans="1:4" x14ac:dyDescent="0.2">
      <c r="A26" s="26">
        <f t="shared" si="0"/>
        <v>46079</v>
      </c>
      <c r="B26" s="25">
        <f t="shared" si="1"/>
        <v>17</v>
      </c>
      <c r="C26" s="61">
        <v>1</v>
      </c>
      <c r="D26" s="25">
        <v>1</v>
      </c>
    </row>
    <row r="27" spans="1:4" x14ac:dyDescent="0.2">
      <c r="A27" s="26">
        <f t="shared" si="0"/>
        <v>46080</v>
      </c>
      <c r="B27" s="25">
        <f t="shared" si="1"/>
        <v>18</v>
      </c>
      <c r="C27" s="61">
        <v>1</v>
      </c>
      <c r="D27" s="25">
        <v>1</v>
      </c>
    </row>
    <row r="28" spans="1:4" x14ac:dyDescent="0.2">
      <c r="A28" s="26">
        <f t="shared" si="0"/>
        <v>46081</v>
      </c>
      <c r="B28" s="25">
        <f t="shared" si="1"/>
        <v>19</v>
      </c>
      <c r="C28" s="61"/>
      <c r="D28" s="25">
        <v>1</v>
      </c>
    </row>
    <row r="29" spans="1:4" x14ac:dyDescent="0.2">
      <c r="A29" s="26">
        <f t="shared" si="0"/>
        <v>46082</v>
      </c>
      <c r="B29" s="25">
        <f t="shared" si="1"/>
        <v>20</v>
      </c>
      <c r="C29" s="61"/>
      <c r="D29" s="25">
        <v>1</v>
      </c>
    </row>
    <row r="30" spans="1:4" ht="17" thickBot="1" x14ac:dyDescent="0.25">
      <c r="A30" s="27">
        <f t="shared" si="0"/>
        <v>46083</v>
      </c>
      <c r="B30" s="28">
        <f t="shared" si="1"/>
        <v>21</v>
      </c>
      <c r="C30" s="62"/>
      <c r="D30" s="28">
        <v>1</v>
      </c>
    </row>
    <row r="31" spans="1:4" x14ac:dyDescent="0.2">
      <c r="A31" s="26">
        <f t="shared" si="0"/>
        <v>46084</v>
      </c>
      <c r="B31" s="25">
        <f t="shared" si="1"/>
        <v>22</v>
      </c>
      <c r="C31" s="61">
        <v>1</v>
      </c>
      <c r="D31" s="25">
        <v>2</v>
      </c>
    </row>
    <row r="32" spans="1:4" x14ac:dyDescent="0.2">
      <c r="A32" s="26">
        <f t="shared" si="0"/>
        <v>46085</v>
      </c>
      <c r="B32" s="25">
        <f t="shared" si="1"/>
        <v>23</v>
      </c>
      <c r="C32" s="61"/>
      <c r="D32" s="25">
        <v>2</v>
      </c>
    </row>
    <row r="33" spans="1:4" x14ac:dyDescent="0.2">
      <c r="A33" s="26">
        <f t="shared" si="0"/>
        <v>46086</v>
      </c>
      <c r="B33" s="25">
        <f t="shared" si="1"/>
        <v>24</v>
      </c>
      <c r="C33" s="61"/>
      <c r="D33" s="25">
        <v>2</v>
      </c>
    </row>
    <row r="34" spans="1:4" x14ac:dyDescent="0.2">
      <c r="A34" s="26">
        <f t="shared" si="0"/>
        <v>46087</v>
      </c>
      <c r="B34" s="25">
        <f t="shared" si="1"/>
        <v>25</v>
      </c>
      <c r="C34" s="61">
        <v>1</v>
      </c>
      <c r="D34" s="25">
        <v>2</v>
      </c>
    </row>
    <row r="35" spans="1:4" x14ac:dyDescent="0.2">
      <c r="A35" s="26">
        <f t="shared" si="0"/>
        <v>46088</v>
      </c>
      <c r="B35" s="25">
        <f t="shared" si="1"/>
        <v>26</v>
      </c>
      <c r="C35" s="61"/>
      <c r="D35" s="25">
        <v>2</v>
      </c>
    </row>
    <row r="36" spans="1:4" x14ac:dyDescent="0.2">
      <c r="A36" s="26">
        <f t="shared" si="0"/>
        <v>46089</v>
      </c>
      <c r="B36" s="25">
        <f t="shared" si="1"/>
        <v>27</v>
      </c>
      <c r="C36" s="61">
        <v>2</v>
      </c>
      <c r="D36" s="25">
        <v>2</v>
      </c>
    </row>
    <row r="37" spans="1:4" x14ac:dyDescent="0.2">
      <c r="A37" s="26">
        <f t="shared" si="0"/>
        <v>46090</v>
      </c>
      <c r="B37" s="25">
        <f t="shared" si="1"/>
        <v>28</v>
      </c>
      <c r="C37" s="61"/>
      <c r="D37" s="25">
        <v>2</v>
      </c>
    </row>
    <row r="38" spans="1:4" x14ac:dyDescent="0.2">
      <c r="A38" s="26">
        <f t="shared" si="0"/>
        <v>46091</v>
      </c>
      <c r="B38" s="25">
        <f t="shared" si="1"/>
        <v>29</v>
      </c>
      <c r="C38" s="61">
        <v>1</v>
      </c>
      <c r="D38" s="25">
        <v>2</v>
      </c>
    </row>
    <row r="39" spans="1:4" x14ac:dyDescent="0.2">
      <c r="A39" s="26">
        <f t="shared" si="0"/>
        <v>46092</v>
      </c>
      <c r="B39" s="25">
        <f t="shared" si="1"/>
        <v>30</v>
      </c>
      <c r="C39" s="61"/>
      <c r="D39" s="25">
        <v>2</v>
      </c>
    </row>
    <row r="40" spans="1:4" x14ac:dyDescent="0.2">
      <c r="A40" s="26">
        <f t="shared" si="0"/>
        <v>46093</v>
      </c>
      <c r="B40" s="25">
        <f t="shared" si="1"/>
        <v>31</v>
      </c>
      <c r="C40" s="61">
        <v>1</v>
      </c>
      <c r="D40" s="25">
        <v>2</v>
      </c>
    </row>
    <row r="41" spans="1:4" x14ac:dyDescent="0.2">
      <c r="A41" s="26">
        <f t="shared" si="0"/>
        <v>46094</v>
      </c>
      <c r="B41" s="25">
        <f t="shared" si="1"/>
        <v>32</v>
      </c>
      <c r="C41" s="61">
        <v>1</v>
      </c>
      <c r="D41" s="25">
        <v>2</v>
      </c>
    </row>
    <row r="42" spans="1:4" x14ac:dyDescent="0.2">
      <c r="A42" s="26">
        <f t="shared" si="0"/>
        <v>46095</v>
      </c>
      <c r="B42" s="25">
        <f t="shared" si="1"/>
        <v>33</v>
      </c>
      <c r="C42" s="61">
        <v>1</v>
      </c>
      <c r="D42" s="25">
        <v>2</v>
      </c>
    </row>
    <row r="43" spans="1:4" x14ac:dyDescent="0.2">
      <c r="A43" s="26">
        <f t="shared" si="0"/>
        <v>46096</v>
      </c>
      <c r="B43" s="25">
        <f t="shared" si="1"/>
        <v>34</v>
      </c>
      <c r="C43" s="61">
        <v>1</v>
      </c>
      <c r="D43" s="25">
        <v>2</v>
      </c>
    </row>
    <row r="44" spans="1:4" x14ac:dyDescent="0.2">
      <c r="A44" s="26">
        <f t="shared" si="0"/>
        <v>46097</v>
      </c>
      <c r="B44" s="25">
        <f t="shared" si="1"/>
        <v>35</v>
      </c>
      <c r="C44" s="61"/>
      <c r="D44" s="25">
        <v>2</v>
      </c>
    </row>
    <row r="45" spans="1:4" x14ac:dyDescent="0.2">
      <c r="A45" s="26">
        <f t="shared" si="0"/>
        <v>46098</v>
      </c>
      <c r="B45" s="25">
        <f t="shared" si="1"/>
        <v>36</v>
      </c>
      <c r="C45" s="61">
        <v>1</v>
      </c>
      <c r="D45" s="25">
        <v>2</v>
      </c>
    </row>
    <row r="46" spans="1:4" x14ac:dyDescent="0.2">
      <c r="A46" s="26">
        <f t="shared" si="0"/>
        <v>46099</v>
      </c>
      <c r="B46" s="25">
        <f t="shared" si="1"/>
        <v>37</v>
      </c>
      <c r="C46" s="61">
        <v>3</v>
      </c>
      <c r="D46" s="25">
        <v>2</v>
      </c>
    </row>
    <row r="47" spans="1:4" x14ac:dyDescent="0.2">
      <c r="A47" s="26">
        <f t="shared" si="0"/>
        <v>46100</v>
      </c>
      <c r="B47" s="25">
        <f t="shared" si="1"/>
        <v>38</v>
      </c>
      <c r="C47" s="61"/>
      <c r="D47" s="25">
        <v>2</v>
      </c>
    </row>
    <row r="48" spans="1:4" x14ac:dyDescent="0.2">
      <c r="A48" s="26">
        <f t="shared" si="0"/>
        <v>46101</v>
      </c>
      <c r="B48" s="25">
        <f t="shared" si="1"/>
        <v>39</v>
      </c>
      <c r="C48" s="61">
        <v>2</v>
      </c>
      <c r="D48" s="25">
        <v>2</v>
      </c>
    </row>
    <row r="49" spans="1:4" x14ac:dyDescent="0.2">
      <c r="A49" s="26">
        <f t="shared" si="0"/>
        <v>46102</v>
      </c>
      <c r="B49" s="25">
        <f t="shared" si="1"/>
        <v>40</v>
      </c>
      <c r="C49" s="61">
        <v>1</v>
      </c>
      <c r="D49" s="25">
        <v>2</v>
      </c>
    </row>
    <row r="50" spans="1:4" x14ac:dyDescent="0.2">
      <c r="A50" s="26">
        <f t="shared" si="0"/>
        <v>46103</v>
      </c>
      <c r="B50" s="25">
        <f t="shared" si="1"/>
        <v>41</v>
      </c>
      <c r="C50" s="61">
        <v>1</v>
      </c>
      <c r="D50" s="25">
        <v>2</v>
      </c>
    </row>
    <row r="51" spans="1:4" ht="17" thickBot="1" x14ac:dyDescent="0.25">
      <c r="A51" s="27">
        <f t="shared" si="0"/>
        <v>46104</v>
      </c>
      <c r="B51" s="28">
        <f t="shared" si="1"/>
        <v>42</v>
      </c>
      <c r="C51" s="62"/>
      <c r="D51" s="28">
        <v>2</v>
      </c>
    </row>
    <row r="52" spans="1:4" x14ac:dyDescent="0.2">
      <c r="A52" s="26">
        <f t="shared" si="0"/>
        <v>46105</v>
      </c>
      <c r="B52" s="25">
        <f t="shared" si="1"/>
        <v>43</v>
      </c>
      <c r="C52" s="61"/>
      <c r="D52" s="25">
        <v>3</v>
      </c>
    </row>
    <row r="53" spans="1:4" x14ac:dyDescent="0.2">
      <c r="A53" s="26">
        <f t="shared" si="0"/>
        <v>46106</v>
      </c>
      <c r="B53" s="25">
        <f t="shared" si="1"/>
        <v>44</v>
      </c>
      <c r="C53" s="61"/>
      <c r="D53" s="25">
        <v>3</v>
      </c>
    </row>
    <row r="54" spans="1:4" x14ac:dyDescent="0.2">
      <c r="A54" s="26">
        <f t="shared" si="0"/>
        <v>46107</v>
      </c>
      <c r="B54" s="25">
        <f t="shared" si="1"/>
        <v>45</v>
      </c>
      <c r="C54" s="61"/>
      <c r="D54" s="25">
        <v>3</v>
      </c>
    </row>
    <row r="55" spans="1:4" x14ac:dyDescent="0.2">
      <c r="A55" s="26">
        <f t="shared" si="0"/>
        <v>46108</v>
      </c>
      <c r="B55" s="25">
        <f t="shared" si="1"/>
        <v>46</v>
      </c>
      <c r="C55" s="61"/>
      <c r="D55" s="25">
        <v>3</v>
      </c>
    </row>
    <row r="56" spans="1:4" x14ac:dyDescent="0.2">
      <c r="A56" s="26">
        <f t="shared" si="0"/>
        <v>46109</v>
      </c>
      <c r="B56" s="25">
        <f t="shared" si="1"/>
        <v>47</v>
      </c>
      <c r="C56" s="61">
        <v>1</v>
      </c>
      <c r="D56" s="25">
        <v>3</v>
      </c>
    </row>
    <row r="57" spans="1:4" x14ac:dyDescent="0.2">
      <c r="A57" s="26">
        <f t="shared" si="0"/>
        <v>46110</v>
      </c>
      <c r="B57" s="25">
        <f t="shared" si="1"/>
        <v>48</v>
      </c>
      <c r="C57" s="61"/>
      <c r="D57" s="25">
        <v>3</v>
      </c>
    </row>
    <row r="58" spans="1:4" x14ac:dyDescent="0.2">
      <c r="A58" s="26">
        <f t="shared" si="0"/>
        <v>46111</v>
      </c>
      <c r="B58" s="25">
        <f t="shared" si="1"/>
        <v>49</v>
      </c>
      <c r="C58" s="61"/>
      <c r="D58" s="25">
        <v>3</v>
      </c>
    </row>
    <row r="59" spans="1:4" x14ac:dyDescent="0.2">
      <c r="A59" s="26">
        <f t="shared" si="0"/>
        <v>46112</v>
      </c>
      <c r="B59" s="25">
        <f t="shared" si="1"/>
        <v>50</v>
      </c>
      <c r="C59" s="61"/>
      <c r="D59" s="25">
        <v>3</v>
      </c>
    </row>
    <row r="60" spans="1:4" x14ac:dyDescent="0.2">
      <c r="A60" s="26">
        <f t="shared" si="0"/>
        <v>46113</v>
      </c>
      <c r="B60" s="25">
        <f t="shared" si="1"/>
        <v>51</v>
      </c>
      <c r="C60" s="61"/>
      <c r="D60" s="25">
        <v>3</v>
      </c>
    </row>
    <row r="61" spans="1:4" x14ac:dyDescent="0.2">
      <c r="A61" s="26">
        <f t="shared" si="0"/>
        <v>46114</v>
      </c>
      <c r="B61" s="25">
        <f t="shared" si="1"/>
        <v>52</v>
      </c>
      <c r="C61" s="61"/>
      <c r="D61" s="25">
        <v>3</v>
      </c>
    </row>
    <row r="62" spans="1:4" x14ac:dyDescent="0.2">
      <c r="A62" s="26">
        <f t="shared" si="0"/>
        <v>46115</v>
      </c>
      <c r="B62" s="25">
        <f t="shared" si="1"/>
        <v>53</v>
      </c>
      <c r="C62" s="61"/>
      <c r="D62" s="25">
        <v>3</v>
      </c>
    </row>
    <row r="63" spans="1:4" x14ac:dyDescent="0.2">
      <c r="A63" s="26">
        <f t="shared" si="0"/>
        <v>46116</v>
      </c>
      <c r="B63" s="25">
        <f t="shared" si="1"/>
        <v>54</v>
      </c>
      <c r="C63" s="61"/>
      <c r="D63" s="25">
        <v>3</v>
      </c>
    </row>
    <row r="64" spans="1:4" x14ac:dyDescent="0.2">
      <c r="A64" s="26">
        <f t="shared" si="0"/>
        <v>46117</v>
      </c>
      <c r="B64" s="25">
        <f t="shared" si="1"/>
        <v>55</v>
      </c>
      <c r="C64" s="61"/>
      <c r="D64" s="25">
        <v>3</v>
      </c>
    </row>
    <row r="65" spans="1:4" x14ac:dyDescent="0.2">
      <c r="A65" s="26">
        <f t="shared" si="0"/>
        <v>46118</v>
      </c>
      <c r="B65" s="25">
        <f t="shared" si="1"/>
        <v>56</v>
      </c>
      <c r="C65" s="61"/>
      <c r="D65" s="25">
        <v>3</v>
      </c>
    </row>
    <row r="66" spans="1:4" x14ac:dyDescent="0.2">
      <c r="A66" s="26">
        <f t="shared" si="0"/>
        <v>46119</v>
      </c>
      <c r="B66" s="25">
        <f t="shared" si="1"/>
        <v>57</v>
      </c>
      <c r="C66" s="61"/>
      <c r="D66" s="25">
        <v>3</v>
      </c>
    </row>
    <row r="67" spans="1:4" x14ac:dyDescent="0.2">
      <c r="A67" s="26">
        <f t="shared" si="0"/>
        <v>46120</v>
      </c>
      <c r="B67" s="25">
        <f t="shared" si="1"/>
        <v>58</v>
      </c>
      <c r="C67" s="61"/>
      <c r="D67" s="25">
        <v>3</v>
      </c>
    </row>
    <row r="68" spans="1:4" x14ac:dyDescent="0.2">
      <c r="A68" s="26">
        <f t="shared" si="0"/>
        <v>46121</v>
      </c>
      <c r="B68" s="25">
        <f t="shared" si="1"/>
        <v>59</v>
      </c>
      <c r="C68" s="61"/>
      <c r="D68" s="25">
        <v>3</v>
      </c>
    </row>
    <row r="69" spans="1:4" x14ac:dyDescent="0.2">
      <c r="A69" s="26">
        <f t="shared" si="0"/>
        <v>46122</v>
      </c>
      <c r="B69" s="25">
        <f t="shared" si="1"/>
        <v>60</v>
      </c>
      <c r="C69" s="61"/>
      <c r="D69" s="25">
        <v>3</v>
      </c>
    </row>
    <row r="70" spans="1:4" x14ac:dyDescent="0.2">
      <c r="A70" s="26">
        <f t="shared" si="0"/>
        <v>46123</v>
      </c>
      <c r="B70" s="25">
        <f t="shared" si="1"/>
        <v>61</v>
      </c>
      <c r="C70" s="61"/>
      <c r="D70" s="25">
        <v>3</v>
      </c>
    </row>
    <row r="71" spans="1:4" x14ac:dyDescent="0.2">
      <c r="A71" s="26">
        <f t="shared" si="0"/>
        <v>46124</v>
      </c>
      <c r="B71" s="25">
        <f t="shared" si="1"/>
        <v>62</v>
      </c>
      <c r="C71" s="61"/>
      <c r="D71" s="25">
        <v>3</v>
      </c>
    </row>
    <row r="72" spans="1:4" ht="17" thickBot="1" x14ac:dyDescent="0.25">
      <c r="A72" s="27">
        <f t="shared" si="0"/>
        <v>46125</v>
      </c>
      <c r="B72" s="28">
        <f t="shared" si="1"/>
        <v>63</v>
      </c>
      <c r="C72" s="62"/>
      <c r="D72" s="28">
        <v>3</v>
      </c>
    </row>
    <row r="73" spans="1:4" x14ac:dyDescent="0.2">
      <c r="A73" s="26">
        <f t="shared" si="0"/>
        <v>46126</v>
      </c>
      <c r="B73" s="25">
        <f t="shared" si="1"/>
        <v>64</v>
      </c>
      <c r="C73" s="61">
        <v>1</v>
      </c>
      <c r="D73" s="25">
        <v>4</v>
      </c>
    </row>
    <row r="74" spans="1:4" x14ac:dyDescent="0.2">
      <c r="A74" s="26">
        <f t="shared" si="0"/>
        <v>46127</v>
      </c>
      <c r="B74" s="25">
        <f t="shared" si="1"/>
        <v>65</v>
      </c>
      <c r="C74" s="61"/>
      <c r="D74" s="25">
        <v>4</v>
      </c>
    </row>
    <row r="75" spans="1:4" x14ac:dyDescent="0.2">
      <c r="A75" s="26">
        <f t="shared" ref="A75:A95" si="2">+A74+1</f>
        <v>46128</v>
      </c>
      <c r="B75" s="25">
        <f t="shared" ref="B75:B94" si="3">+B74+1</f>
        <v>66</v>
      </c>
      <c r="C75" s="61"/>
      <c r="D75" s="25">
        <v>4</v>
      </c>
    </row>
    <row r="76" spans="1:4" x14ac:dyDescent="0.2">
      <c r="A76" s="26">
        <f t="shared" si="2"/>
        <v>46129</v>
      </c>
      <c r="B76" s="25">
        <f t="shared" si="3"/>
        <v>67</v>
      </c>
      <c r="C76" s="61"/>
      <c r="D76" s="25">
        <v>4</v>
      </c>
    </row>
    <row r="77" spans="1:4" x14ac:dyDescent="0.2">
      <c r="A77" s="26">
        <f t="shared" si="2"/>
        <v>46130</v>
      </c>
      <c r="B77" s="25">
        <f t="shared" si="3"/>
        <v>68</v>
      </c>
      <c r="C77" s="61"/>
      <c r="D77" s="25">
        <v>4</v>
      </c>
    </row>
    <row r="78" spans="1:4" x14ac:dyDescent="0.2">
      <c r="A78" s="26">
        <f t="shared" si="2"/>
        <v>46131</v>
      </c>
      <c r="B78" s="25">
        <f t="shared" si="3"/>
        <v>69</v>
      </c>
      <c r="C78" s="61"/>
      <c r="D78" s="25">
        <v>4</v>
      </c>
    </row>
    <row r="79" spans="1:4" x14ac:dyDescent="0.2">
      <c r="A79" s="26">
        <f t="shared" si="2"/>
        <v>46132</v>
      </c>
      <c r="B79" s="25">
        <f t="shared" si="3"/>
        <v>70</v>
      </c>
      <c r="C79" s="61">
        <v>1</v>
      </c>
      <c r="D79" s="25">
        <v>4</v>
      </c>
    </row>
    <row r="80" spans="1:4" x14ac:dyDescent="0.2">
      <c r="A80" s="26">
        <f t="shared" si="2"/>
        <v>46133</v>
      </c>
      <c r="B80" s="25">
        <f t="shared" si="3"/>
        <v>71</v>
      </c>
      <c r="C80" s="61"/>
      <c r="D80" s="25">
        <v>4</v>
      </c>
    </row>
    <row r="81" spans="1:4" x14ac:dyDescent="0.2">
      <c r="A81" s="26">
        <f t="shared" si="2"/>
        <v>46134</v>
      </c>
      <c r="B81" s="25">
        <f t="shared" si="3"/>
        <v>72</v>
      </c>
      <c r="C81" s="61"/>
      <c r="D81" s="25">
        <v>4</v>
      </c>
    </row>
    <row r="82" spans="1:4" x14ac:dyDescent="0.2">
      <c r="A82" s="26">
        <f t="shared" si="2"/>
        <v>46135</v>
      </c>
      <c r="B82" s="25">
        <f t="shared" si="3"/>
        <v>73</v>
      </c>
      <c r="C82" s="61"/>
      <c r="D82" s="25">
        <v>4</v>
      </c>
    </row>
    <row r="83" spans="1:4" x14ac:dyDescent="0.2">
      <c r="A83" s="26">
        <f t="shared" si="2"/>
        <v>46136</v>
      </c>
      <c r="B83" s="25">
        <f t="shared" si="3"/>
        <v>74</v>
      </c>
      <c r="C83" s="61"/>
      <c r="D83" s="25">
        <v>4</v>
      </c>
    </row>
    <row r="84" spans="1:4" x14ac:dyDescent="0.2">
      <c r="A84" s="26">
        <f t="shared" si="2"/>
        <v>46137</v>
      </c>
      <c r="B84" s="25">
        <f t="shared" si="3"/>
        <v>75</v>
      </c>
      <c r="C84" s="61"/>
      <c r="D84" s="25">
        <v>4</v>
      </c>
    </row>
    <row r="85" spans="1:4" x14ac:dyDescent="0.2">
      <c r="A85" s="26">
        <f t="shared" si="2"/>
        <v>46138</v>
      </c>
      <c r="B85" s="25">
        <f t="shared" si="3"/>
        <v>76</v>
      </c>
      <c r="C85" s="61"/>
      <c r="D85" s="25">
        <v>4</v>
      </c>
    </row>
    <row r="86" spans="1:4" x14ac:dyDescent="0.2">
      <c r="A86" s="26">
        <f t="shared" si="2"/>
        <v>46139</v>
      </c>
      <c r="B86" s="25">
        <f t="shared" si="3"/>
        <v>77</v>
      </c>
      <c r="C86" s="61"/>
      <c r="D86" s="25">
        <v>4</v>
      </c>
    </row>
    <row r="87" spans="1:4" x14ac:dyDescent="0.2">
      <c r="A87" s="26">
        <f t="shared" si="2"/>
        <v>46140</v>
      </c>
      <c r="B87" s="25">
        <f t="shared" si="3"/>
        <v>78</v>
      </c>
      <c r="C87" s="61">
        <v>1</v>
      </c>
      <c r="D87" s="25">
        <v>4</v>
      </c>
    </row>
    <row r="88" spans="1:4" x14ac:dyDescent="0.2">
      <c r="A88" s="26">
        <f t="shared" si="2"/>
        <v>46141</v>
      </c>
      <c r="B88" s="25">
        <f t="shared" si="3"/>
        <v>79</v>
      </c>
      <c r="C88" s="61"/>
      <c r="D88" s="25">
        <v>4</v>
      </c>
    </row>
    <row r="89" spans="1:4" x14ac:dyDescent="0.2">
      <c r="A89" s="26">
        <f t="shared" si="2"/>
        <v>46142</v>
      </c>
      <c r="B89" s="25">
        <f t="shared" si="3"/>
        <v>80</v>
      </c>
      <c r="C89" s="61"/>
      <c r="D89" s="25">
        <v>4</v>
      </c>
    </row>
    <row r="90" spans="1:4" x14ac:dyDescent="0.2">
      <c r="A90" s="26">
        <f t="shared" si="2"/>
        <v>46143</v>
      </c>
      <c r="B90" s="25">
        <f t="shared" si="3"/>
        <v>81</v>
      </c>
      <c r="C90" s="61">
        <v>2</v>
      </c>
      <c r="D90" s="25">
        <v>4</v>
      </c>
    </row>
    <row r="91" spans="1:4" x14ac:dyDescent="0.2">
      <c r="A91" s="26">
        <f t="shared" si="2"/>
        <v>46144</v>
      </c>
      <c r="B91" s="25">
        <f t="shared" si="3"/>
        <v>82</v>
      </c>
      <c r="C91" s="61"/>
      <c r="D91" s="25">
        <v>4</v>
      </c>
    </row>
    <row r="92" spans="1:4" x14ac:dyDescent="0.2">
      <c r="A92" s="26">
        <f t="shared" si="2"/>
        <v>46145</v>
      </c>
      <c r="B92" s="25">
        <f t="shared" si="3"/>
        <v>83</v>
      </c>
      <c r="C92" s="61"/>
      <c r="D92" s="25">
        <v>4</v>
      </c>
    </row>
    <row r="93" spans="1:4" x14ac:dyDescent="0.2">
      <c r="A93" s="26">
        <f t="shared" si="2"/>
        <v>46146</v>
      </c>
      <c r="B93" s="25">
        <f t="shared" si="3"/>
        <v>84</v>
      </c>
      <c r="C93" s="61"/>
      <c r="D93" s="25">
        <v>4</v>
      </c>
    </row>
    <row r="94" spans="1:4" ht="17" thickBot="1" x14ac:dyDescent="0.25">
      <c r="A94" s="27">
        <f t="shared" si="2"/>
        <v>46147</v>
      </c>
      <c r="B94" s="28">
        <f t="shared" si="3"/>
        <v>85</v>
      </c>
      <c r="C94" s="62"/>
      <c r="D94" s="28">
        <v>4</v>
      </c>
    </row>
    <row r="95" spans="1:4" x14ac:dyDescent="0.2">
      <c r="A95" s="26">
        <f t="shared" si="2"/>
        <v>46148</v>
      </c>
      <c r="B95" s="25" t="s">
        <v>9</v>
      </c>
      <c r="C95" s="61">
        <v>3</v>
      </c>
      <c r="D95" s="25">
        <v>5</v>
      </c>
    </row>
  </sheetData>
  <sheetProtection algorithmName="SHA-512" hashValue="ukHOUoHHQpWQVPXRy3vfIFCba2cOzA/E/sNYcZd3BpK3vcYnBwsy39yV5+cp/En7EWoKP34l03vPpO/laM7BEg==" saltValue="mZKz3shMs6Oki5mYy6jeIQ==" spinCount="100000" sheet="1" objects="1" scenarios="1"/>
  <pageMargins left="0.7" right="0.7" top="0.75" bottom="0.75" header="0.3" footer="0.3"/>
  <pageSetup scale="9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D100"/>
    <pageSetUpPr fitToPage="1"/>
  </sheetPr>
  <dimension ref="A2:Q97"/>
  <sheetViews>
    <sheetView workbookViewId="0">
      <selection activeCell="H1" sqref="H1:N58"/>
    </sheetView>
  </sheetViews>
  <sheetFormatPr baseColWidth="10" defaultColWidth="9.1640625" defaultRowHeight="16" x14ac:dyDescent="0.2"/>
  <cols>
    <col min="1" max="1" width="9.1640625" style="1"/>
    <col min="2" max="23" width="12.83203125" style="1" customWidth="1"/>
    <col min="24" max="16384" width="9.1640625" style="1"/>
  </cols>
  <sheetData>
    <row r="2" spans="1:17" ht="20" x14ac:dyDescent="0.2">
      <c r="A2" s="21" t="s">
        <v>35</v>
      </c>
      <c r="H2" s="21" t="s">
        <v>35</v>
      </c>
      <c r="O2" s="21"/>
    </row>
    <row r="5" spans="1:17" ht="34" x14ac:dyDescent="0.2">
      <c r="A5" s="13" t="s">
        <v>40</v>
      </c>
      <c r="B5" s="37">
        <f>'Cow Input Form'!B5</f>
        <v>2026</v>
      </c>
      <c r="C5" s="32" t="s">
        <v>14</v>
      </c>
      <c r="H5" s="44" t="str">
        <f>+A5</f>
        <v>Calving Year</v>
      </c>
      <c r="I5" s="45">
        <f>+B5</f>
        <v>2026</v>
      </c>
      <c r="J5" s="46" t="str">
        <f>+C5</f>
        <v>Combined Herd</v>
      </c>
    </row>
    <row r="7" spans="1:17" x14ac:dyDescent="0.2">
      <c r="B7" s="38"/>
      <c r="C7" s="23"/>
    </row>
    <row r="8" spans="1:17" ht="33" customHeight="1" x14ac:dyDescent="0.2">
      <c r="A8" s="36" t="s">
        <v>0</v>
      </c>
      <c r="I8" s="73" t="s">
        <v>46</v>
      </c>
      <c r="J8" s="74"/>
      <c r="K8" s="74"/>
      <c r="L8" s="74"/>
      <c r="M8" s="75"/>
    </row>
    <row r="9" spans="1:17" ht="17" thickBot="1" x14ac:dyDescent="0.25">
      <c r="B9" s="26">
        <f>'Cow Input Form'!B7</f>
        <v>46059</v>
      </c>
      <c r="C9" s="39">
        <f>'Heifer Input Form'!B7</f>
        <v>46062</v>
      </c>
      <c r="D9" s="65"/>
      <c r="E9" s="65"/>
      <c r="F9" s="65"/>
      <c r="I9" s="6">
        <v>1</v>
      </c>
      <c r="J9" s="6">
        <v>2</v>
      </c>
      <c r="K9" s="6">
        <v>3</v>
      </c>
      <c r="L9" s="6">
        <v>4</v>
      </c>
      <c r="M9" s="6">
        <v>5</v>
      </c>
      <c r="N9" s="23"/>
      <c r="O9" s="23"/>
      <c r="P9" s="23"/>
      <c r="Q9" s="23"/>
    </row>
    <row r="10" spans="1:17" ht="35" thickBot="1" x14ac:dyDescent="0.25">
      <c r="B10" s="40" t="s">
        <v>10</v>
      </c>
      <c r="C10" s="41" t="s">
        <v>11</v>
      </c>
      <c r="D10" s="42" t="s">
        <v>44</v>
      </c>
      <c r="E10" s="43" t="s">
        <v>3</v>
      </c>
      <c r="I10" s="6" t="s">
        <v>4</v>
      </c>
      <c r="J10" s="6" t="s">
        <v>5</v>
      </c>
      <c r="K10" s="6" t="s">
        <v>6</v>
      </c>
      <c r="L10" s="6" t="s">
        <v>8</v>
      </c>
      <c r="M10" s="6" t="s">
        <v>50</v>
      </c>
      <c r="N10" s="25"/>
      <c r="O10" s="25"/>
      <c r="P10" s="25"/>
    </row>
    <row r="11" spans="1:17" x14ac:dyDescent="0.2">
      <c r="A11" s="1">
        <v>0</v>
      </c>
      <c r="B11" s="25">
        <f>+'Cow Input Form'!C9</f>
        <v>1</v>
      </c>
      <c r="C11" s="25">
        <f>+'Heifer Input Form'!C9</f>
        <v>1</v>
      </c>
      <c r="D11" s="25">
        <f>+'Heifer Input Form'!C9+'Cow Input Form'!C9</f>
        <v>2</v>
      </c>
      <c r="E11" s="25">
        <v>1</v>
      </c>
      <c r="I11" s="6">
        <f>+'Cow Input Form'!I10+'Heifer Input Form'!I10</f>
        <v>110</v>
      </c>
      <c r="J11" s="6">
        <f>+'Cow Input Form'!J10+'Heifer Input Form'!J10</f>
        <v>45</v>
      </c>
      <c r="K11" s="6">
        <f>+'Cow Input Form'!K10+'Heifer Input Form'!K10</f>
        <v>44</v>
      </c>
      <c r="L11" s="6">
        <f>+'Cow Input Form'!L10+'Heifer Input Form'!L10</f>
        <v>52</v>
      </c>
      <c r="M11" s="6">
        <f>+'Cow Input Form'!M10+'Heifer Input Form'!M10</f>
        <v>28</v>
      </c>
      <c r="N11" s="25"/>
      <c r="O11" s="25"/>
      <c r="P11" s="25"/>
    </row>
    <row r="12" spans="1:17" x14ac:dyDescent="0.2">
      <c r="A12" s="1">
        <f>+A11+1</f>
        <v>1</v>
      </c>
      <c r="B12" s="25">
        <f>+'Cow Input Form'!C10</f>
        <v>12</v>
      </c>
      <c r="C12" s="25">
        <f>+'Heifer Input Form'!C10</f>
        <v>15</v>
      </c>
      <c r="D12" s="25">
        <f>+'Heifer Input Form'!C10+'Cow Input Form'!C10</f>
        <v>27</v>
      </c>
      <c r="E12" s="25">
        <v>1</v>
      </c>
      <c r="N12" s="25"/>
      <c r="O12" s="25"/>
      <c r="P12" s="25"/>
    </row>
    <row r="13" spans="1:17" x14ac:dyDescent="0.2">
      <c r="A13" s="1">
        <f t="shared" ref="A13:A76" si="0">+A12+1</f>
        <v>2</v>
      </c>
      <c r="B13" s="25">
        <f>+'Cow Input Form'!C11</f>
        <v>15</v>
      </c>
      <c r="C13" s="25">
        <f>+'Heifer Input Form'!C11</f>
        <v>5</v>
      </c>
      <c r="D13" s="25">
        <f>+'Heifer Input Form'!C11+'Cow Input Form'!C11</f>
        <v>20</v>
      </c>
      <c r="E13" s="25">
        <v>1</v>
      </c>
    </row>
    <row r="14" spans="1:17" x14ac:dyDescent="0.2">
      <c r="A14" s="1">
        <f t="shared" si="0"/>
        <v>3</v>
      </c>
      <c r="B14" s="25">
        <f>+'Cow Input Form'!C12</f>
        <v>2</v>
      </c>
      <c r="C14" s="25">
        <f>+'Heifer Input Form'!C12</f>
        <v>9</v>
      </c>
      <c r="D14" s="25">
        <f>+'Heifer Input Form'!C12+'Cow Input Form'!C12</f>
        <v>11</v>
      </c>
      <c r="E14" s="25">
        <v>1</v>
      </c>
    </row>
    <row r="15" spans="1:17" x14ac:dyDescent="0.2">
      <c r="A15" s="1">
        <f t="shared" si="0"/>
        <v>4</v>
      </c>
      <c r="B15" s="25">
        <f>+'Cow Input Form'!C13</f>
        <v>4</v>
      </c>
      <c r="C15" s="25">
        <f>+'Heifer Input Form'!C13</f>
        <v>1</v>
      </c>
      <c r="D15" s="25">
        <f>+'Heifer Input Form'!C13+'Cow Input Form'!C13</f>
        <v>5</v>
      </c>
      <c r="E15" s="25">
        <v>1</v>
      </c>
    </row>
    <row r="16" spans="1:17" x14ac:dyDescent="0.2">
      <c r="A16" s="1">
        <f t="shared" si="0"/>
        <v>5</v>
      </c>
      <c r="B16" s="25">
        <f>+'Cow Input Form'!C14</f>
        <v>6</v>
      </c>
      <c r="C16" s="25">
        <f>+'Heifer Input Form'!C14</f>
        <v>0</v>
      </c>
      <c r="D16" s="25">
        <f>+'Heifer Input Form'!C14+'Cow Input Form'!C14</f>
        <v>6</v>
      </c>
      <c r="E16" s="25">
        <v>1</v>
      </c>
    </row>
    <row r="17" spans="1:5" x14ac:dyDescent="0.2">
      <c r="A17" s="1">
        <f t="shared" si="0"/>
        <v>6</v>
      </c>
      <c r="B17" s="25">
        <f>+'Cow Input Form'!C15</f>
        <v>0</v>
      </c>
      <c r="C17" s="25">
        <f>+'Heifer Input Form'!C15</f>
        <v>1</v>
      </c>
      <c r="D17" s="25">
        <f>+'Heifer Input Form'!C15+'Cow Input Form'!C15</f>
        <v>1</v>
      </c>
      <c r="E17" s="25">
        <v>1</v>
      </c>
    </row>
    <row r="18" spans="1:5" x14ac:dyDescent="0.2">
      <c r="A18" s="1">
        <f t="shared" si="0"/>
        <v>7</v>
      </c>
      <c r="B18" s="25">
        <f>+'Cow Input Form'!C16</f>
        <v>0</v>
      </c>
      <c r="C18" s="25">
        <f>+'Heifer Input Form'!C16</f>
        <v>3</v>
      </c>
      <c r="D18" s="25">
        <f>+'Heifer Input Form'!C16+'Cow Input Form'!C16</f>
        <v>3</v>
      </c>
      <c r="E18" s="25">
        <v>1</v>
      </c>
    </row>
    <row r="19" spans="1:5" x14ac:dyDescent="0.2">
      <c r="A19" s="1">
        <f t="shared" si="0"/>
        <v>8</v>
      </c>
      <c r="B19" s="25">
        <f>+'Cow Input Form'!C17</f>
        <v>1</v>
      </c>
      <c r="C19" s="25">
        <f>+'Heifer Input Form'!C17</f>
        <v>0</v>
      </c>
      <c r="D19" s="25">
        <f>+'Heifer Input Form'!C17+'Cow Input Form'!C17</f>
        <v>1</v>
      </c>
      <c r="E19" s="25">
        <v>1</v>
      </c>
    </row>
    <row r="20" spans="1:5" x14ac:dyDescent="0.2">
      <c r="A20" s="1">
        <f t="shared" si="0"/>
        <v>9</v>
      </c>
      <c r="B20" s="25">
        <f>+'Cow Input Form'!C18</f>
        <v>0</v>
      </c>
      <c r="C20" s="25">
        <f>+'Heifer Input Form'!C18</f>
        <v>1</v>
      </c>
      <c r="D20" s="25">
        <f>+'Heifer Input Form'!C18+'Cow Input Form'!C18</f>
        <v>1</v>
      </c>
      <c r="E20" s="25">
        <v>1</v>
      </c>
    </row>
    <row r="21" spans="1:5" x14ac:dyDescent="0.2">
      <c r="A21" s="1">
        <f t="shared" si="0"/>
        <v>10</v>
      </c>
      <c r="B21" s="25">
        <f>+'Cow Input Form'!C19</f>
        <v>1</v>
      </c>
      <c r="C21" s="25">
        <f>+'Heifer Input Form'!C19</f>
        <v>1</v>
      </c>
      <c r="D21" s="25">
        <f>+'Heifer Input Form'!C19+'Cow Input Form'!C19</f>
        <v>2</v>
      </c>
      <c r="E21" s="25">
        <v>1</v>
      </c>
    </row>
    <row r="22" spans="1:5" x14ac:dyDescent="0.2">
      <c r="A22" s="1">
        <f t="shared" si="0"/>
        <v>11</v>
      </c>
      <c r="B22" s="25">
        <f>+'Cow Input Form'!C20</f>
        <v>3</v>
      </c>
      <c r="C22" s="25">
        <f>+'Heifer Input Form'!C20</f>
        <v>2</v>
      </c>
      <c r="D22" s="25">
        <f>+'Heifer Input Form'!C20+'Cow Input Form'!C20</f>
        <v>5</v>
      </c>
      <c r="E22" s="25">
        <v>1</v>
      </c>
    </row>
    <row r="23" spans="1:5" x14ac:dyDescent="0.2">
      <c r="A23" s="1">
        <f t="shared" si="0"/>
        <v>12</v>
      </c>
      <c r="B23" s="25">
        <f>+'Cow Input Form'!C21</f>
        <v>3</v>
      </c>
      <c r="C23" s="25">
        <f>+'Heifer Input Form'!C21</f>
        <v>1</v>
      </c>
      <c r="D23" s="25">
        <f>+'Heifer Input Form'!C21+'Cow Input Form'!C21</f>
        <v>4</v>
      </c>
      <c r="E23" s="25">
        <v>1</v>
      </c>
    </row>
    <row r="24" spans="1:5" x14ac:dyDescent="0.2">
      <c r="A24" s="1">
        <f t="shared" si="0"/>
        <v>13</v>
      </c>
      <c r="B24" s="25">
        <f>+'Cow Input Form'!C22</f>
        <v>2</v>
      </c>
      <c r="C24" s="25">
        <f>+'Heifer Input Form'!C22</f>
        <v>1</v>
      </c>
      <c r="D24" s="25">
        <f>+'Heifer Input Form'!C22+'Cow Input Form'!C22</f>
        <v>3</v>
      </c>
      <c r="E24" s="25">
        <v>1</v>
      </c>
    </row>
    <row r="25" spans="1:5" x14ac:dyDescent="0.2">
      <c r="A25" s="1">
        <f t="shared" si="0"/>
        <v>14</v>
      </c>
      <c r="B25" s="25">
        <f>+'Cow Input Form'!C23</f>
        <v>1</v>
      </c>
      <c r="C25" s="25">
        <f>+'Heifer Input Form'!C23</f>
        <v>0</v>
      </c>
      <c r="D25" s="25">
        <f>+'Heifer Input Form'!C23+'Cow Input Form'!C23</f>
        <v>1</v>
      </c>
      <c r="E25" s="25">
        <v>1</v>
      </c>
    </row>
    <row r="26" spans="1:5" x14ac:dyDescent="0.2">
      <c r="A26" s="1">
        <f t="shared" si="0"/>
        <v>15</v>
      </c>
      <c r="B26" s="25">
        <f>+'Cow Input Form'!C24</f>
        <v>3</v>
      </c>
      <c r="C26" s="25">
        <f>+'Heifer Input Form'!C24</f>
        <v>0</v>
      </c>
      <c r="D26" s="25">
        <f>+'Heifer Input Form'!C24+'Cow Input Form'!C24</f>
        <v>3</v>
      </c>
      <c r="E26" s="25">
        <v>1</v>
      </c>
    </row>
    <row r="27" spans="1:5" x14ac:dyDescent="0.2">
      <c r="A27" s="1">
        <f t="shared" si="0"/>
        <v>16</v>
      </c>
      <c r="B27" s="25">
        <f>+'Cow Input Form'!C25</f>
        <v>0</v>
      </c>
      <c r="C27" s="25">
        <f>+'Heifer Input Form'!C25</f>
        <v>2</v>
      </c>
      <c r="D27" s="25">
        <f>+'Heifer Input Form'!C25+'Cow Input Form'!C25</f>
        <v>2</v>
      </c>
      <c r="E27" s="25">
        <v>1</v>
      </c>
    </row>
    <row r="28" spans="1:5" x14ac:dyDescent="0.2">
      <c r="A28" s="1">
        <f t="shared" si="0"/>
        <v>17</v>
      </c>
      <c r="B28" s="25">
        <f>+'Cow Input Form'!C26</f>
        <v>3</v>
      </c>
      <c r="C28" s="25">
        <f>+'Heifer Input Form'!C26</f>
        <v>1</v>
      </c>
      <c r="D28" s="25">
        <f>+'Heifer Input Form'!C26+'Cow Input Form'!C26</f>
        <v>4</v>
      </c>
      <c r="E28" s="25">
        <v>1</v>
      </c>
    </row>
    <row r="29" spans="1:5" x14ac:dyDescent="0.2">
      <c r="A29" s="1">
        <f t="shared" si="0"/>
        <v>18</v>
      </c>
      <c r="B29" s="25">
        <f>+'Cow Input Form'!C27</f>
        <v>1</v>
      </c>
      <c r="C29" s="25">
        <f>+'Heifer Input Form'!C27</f>
        <v>1</v>
      </c>
      <c r="D29" s="25">
        <f>+'Heifer Input Form'!C27+'Cow Input Form'!C27</f>
        <v>2</v>
      </c>
      <c r="E29" s="25">
        <v>1</v>
      </c>
    </row>
    <row r="30" spans="1:5" x14ac:dyDescent="0.2">
      <c r="A30" s="1">
        <f t="shared" si="0"/>
        <v>19</v>
      </c>
      <c r="B30" s="25">
        <f>+'Cow Input Form'!C28</f>
        <v>2</v>
      </c>
      <c r="C30" s="25">
        <f>+'Heifer Input Form'!C28</f>
        <v>0</v>
      </c>
      <c r="D30" s="25">
        <f>+'Heifer Input Form'!C28+'Cow Input Form'!C28</f>
        <v>2</v>
      </c>
      <c r="E30" s="25">
        <v>1</v>
      </c>
    </row>
    <row r="31" spans="1:5" x14ac:dyDescent="0.2">
      <c r="A31" s="1">
        <f t="shared" si="0"/>
        <v>20</v>
      </c>
      <c r="B31" s="25">
        <f>+'Cow Input Form'!C29</f>
        <v>4</v>
      </c>
      <c r="C31" s="25">
        <f>+'Heifer Input Form'!C29</f>
        <v>0</v>
      </c>
      <c r="D31" s="25">
        <f>+'Heifer Input Form'!C29+'Cow Input Form'!C29</f>
        <v>4</v>
      </c>
      <c r="E31" s="25">
        <v>1</v>
      </c>
    </row>
    <row r="32" spans="1:5" ht="17" thickBot="1" x14ac:dyDescent="0.25">
      <c r="A32" s="1">
        <f t="shared" si="0"/>
        <v>21</v>
      </c>
      <c r="B32" s="28">
        <f>+'Cow Input Form'!C30</f>
        <v>1</v>
      </c>
      <c r="C32" s="28">
        <f>+'Heifer Input Form'!C30</f>
        <v>0</v>
      </c>
      <c r="D32" s="28">
        <f>+'Heifer Input Form'!C30+'Cow Input Form'!C30</f>
        <v>1</v>
      </c>
      <c r="E32" s="28">
        <v>1</v>
      </c>
    </row>
    <row r="33" spans="1:5" x14ac:dyDescent="0.2">
      <c r="A33" s="1">
        <f t="shared" si="0"/>
        <v>22</v>
      </c>
      <c r="B33" s="25">
        <f>+'Cow Input Form'!C31</f>
        <v>3</v>
      </c>
      <c r="C33" s="25">
        <f>+'Heifer Input Form'!C31</f>
        <v>1</v>
      </c>
      <c r="D33" s="25">
        <f>+'Heifer Input Form'!C31+'Cow Input Form'!C31</f>
        <v>4</v>
      </c>
      <c r="E33" s="25">
        <v>2</v>
      </c>
    </row>
    <row r="34" spans="1:5" x14ac:dyDescent="0.2">
      <c r="A34" s="1">
        <f t="shared" si="0"/>
        <v>23</v>
      </c>
      <c r="B34" s="25">
        <f>+'Cow Input Form'!C32</f>
        <v>0</v>
      </c>
      <c r="C34" s="25">
        <f>+'Heifer Input Form'!C32</f>
        <v>0</v>
      </c>
      <c r="D34" s="25">
        <f>+'Heifer Input Form'!C32+'Cow Input Form'!C32</f>
        <v>0</v>
      </c>
      <c r="E34" s="25">
        <v>2</v>
      </c>
    </row>
    <row r="35" spans="1:5" x14ac:dyDescent="0.2">
      <c r="A35" s="1">
        <f t="shared" si="0"/>
        <v>24</v>
      </c>
      <c r="B35" s="25">
        <f>+'Cow Input Form'!C33</f>
        <v>2</v>
      </c>
      <c r="C35" s="25">
        <f>+'Heifer Input Form'!C33</f>
        <v>0</v>
      </c>
      <c r="D35" s="25">
        <f>+'Heifer Input Form'!C33+'Cow Input Form'!C33</f>
        <v>2</v>
      </c>
      <c r="E35" s="25">
        <v>2</v>
      </c>
    </row>
    <row r="36" spans="1:5" x14ac:dyDescent="0.2">
      <c r="A36" s="1">
        <f t="shared" si="0"/>
        <v>25</v>
      </c>
      <c r="B36" s="25">
        <f>+'Cow Input Form'!C34</f>
        <v>2</v>
      </c>
      <c r="C36" s="25">
        <f>+'Heifer Input Form'!C34</f>
        <v>1</v>
      </c>
      <c r="D36" s="25">
        <f>+'Heifer Input Form'!C34+'Cow Input Form'!C34</f>
        <v>3</v>
      </c>
      <c r="E36" s="25">
        <v>2</v>
      </c>
    </row>
    <row r="37" spans="1:5" x14ac:dyDescent="0.2">
      <c r="A37" s="1">
        <f t="shared" si="0"/>
        <v>26</v>
      </c>
      <c r="B37" s="25">
        <f>+'Cow Input Form'!C35</f>
        <v>1</v>
      </c>
      <c r="C37" s="25">
        <f>+'Heifer Input Form'!C35</f>
        <v>0</v>
      </c>
      <c r="D37" s="25">
        <f>+'Heifer Input Form'!C35+'Cow Input Form'!C35</f>
        <v>1</v>
      </c>
      <c r="E37" s="25">
        <v>2</v>
      </c>
    </row>
    <row r="38" spans="1:5" x14ac:dyDescent="0.2">
      <c r="A38" s="1">
        <f t="shared" si="0"/>
        <v>27</v>
      </c>
      <c r="B38" s="25">
        <f>+'Cow Input Form'!C36</f>
        <v>3</v>
      </c>
      <c r="C38" s="25">
        <f>+'Heifer Input Form'!C36</f>
        <v>2</v>
      </c>
      <c r="D38" s="25">
        <f>+'Heifer Input Form'!C36+'Cow Input Form'!C36</f>
        <v>5</v>
      </c>
      <c r="E38" s="25">
        <v>2</v>
      </c>
    </row>
    <row r="39" spans="1:5" x14ac:dyDescent="0.2">
      <c r="A39" s="1">
        <f t="shared" si="0"/>
        <v>28</v>
      </c>
      <c r="B39" s="25">
        <f>+'Cow Input Form'!C37</f>
        <v>1</v>
      </c>
      <c r="C39" s="25">
        <f>+'Heifer Input Form'!C37</f>
        <v>0</v>
      </c>
      <c r="D39" s="25">
        <f>+'Heifer Input Form'!C37+'Cow Input Form'!C37</f>
        <v>1</v>
      </c>
      <c r="E39" s="25">
        <v>2</v>
      </c>
    </row>
    <row r="40" spans="1:5" x14ac:dyDescent="0.2">
      <c r="A40" s="1">
        <f t="shared" si="0"/>
        <v>29</v>
      </c>
      <c r="B40" s="25">
        <f>+'Cow Input Form'!C38</f>
        <v>2</v>
      </c>
      <c r="C40" s="25">
        <f>+'Heifer Input Form'!C38</f>
        <v>1</v>
      </c>
      <c r="D40" s="25">
        <f>+'Heifer Input Form'!C38+'Cow Input Form'!C38</f>
        <v>3</v>
      </c>
      <c r="E40" s="25">
        <v>2</v>
      </c>
    </row>
    <row r="41" spans="1:5" x14ac:dyDescent="0.2">
      <c r="A41" s="1">
        <f t="shared" si="0"/>
        <v>30</v>
      </c>
      <c r="B41" s="25">
        <f>+'Cow Input Form'!C39</f>
        <v>0</v>
      </c>
      <c r="C41" s="25">
        <f>+'Heifer Input Form'!C39</f>
        <v>0</v>
      </c>
      <c r="D41" s="25">
        <f>+'Heifer Input Form'!C39+'Cow Input Form'!C39</f>
        <v>0</v>
      </c>
      <c r="E41" s="25">
        <v>2</v>
      </c>
    </row>
    <row r="42" spans="1:5" x14ac:dyDescent="0.2">
      <c r="A42" s="1">
        <f t="shared" si="0"/>
        <v>31</v>
      </c>
      <c r="B42" s="25">
        <f>+'Cow Input Form'!C40</f>
        <v>0</v>
      </c>
      <c r="C42" s="25">
        <f>+'Heifer Input Form'!C40</f>
        <v>1</v>
      </c>
      <c r="D42" s="25">
        <f>+'Heifer Input Form'!C40+'Cow Input Form'!C40</f>
        <v>1</v>
      </c>
      <c r="E42" s="25">
        <v>2</v>
      </c>
    </row>
    <row r="43" spans="1:5" x14ac:dyDescent="0.2">
      <c r="A43" s="1">
        <f t="shared" si="0"/>
        <v>32</v>
      </c>
      <c r="B43" s="25">
        <f>+'Cow Input Form'!C41</f>
        <v>0</v>
      </c>
      <c r="C43" s="25">
        <f>+'Heifer Input Form'!C41</f>
        <v>1</v>
      </c>
      <c r="D43" s="25">
        <f>+'Heifer Input Form'!C41+'Cow Input Form'!C41</f>
        <v>1</v>
      </c>
      <c r="E43" s="25">
        <v>2</v>
      </c>
    </row>
    <row r="44" spans="1:5" x14ac:dyDescent="0.2">
      <c r="A44" s="1">
        <f t="shared" si="0"/>
        <v>33</v>
      </c>
      <c r="B44" s="25">
        <f>+'Cow Input Form'!C42</f>
        <v>1</v>
      </c>
      <c r="C44" s="25">
        <f>+'Heifer Input Form'!C42</f>
        <v>1</v>
      </c>
      <c r="D44" s="25">
        <f>+'Heifer Input Form'!C42+'Cow Input Form'!C42</f>
        <v>2</v>
      </c>
      <c r="E44" s="25">
        <v>2</v>
      </c>
    </row>
    <row r="45" spans="1:5" x14ac:dyDescent="0.2">
      <c r="A45" s="1">
        <f t="shared" si="0"/>
        <v>34</v>
      </c>
      <c r="B45" s="25">
        <f>+'Cow Input Form'!C43</f>
        <v>2</v>
      </c>
      <c r="C45" s="25">
        <f>+'Heifer Input Form'!C43</f>
        <v>1</v>
      </c>
      <c r="D45" s="25">
        <f>+'Heifer Input Form'!C43+'Cow Input Form'!C43</f>
        <v>3</v>
      </c>
      <c r="E45" s="25">
        <v>2</v>
      </c>
    </row>
    <row r="46" spans="1:5" x14ac:dyDescent="0.2">
      <c r="A46" s="1">
        <f t="shared" si="0"/>
        <v>35</v>
      </c>
      <c r="B46" s="25">
        <f>+'Cow Input Form'!C44</f>
        <v>2</v>
      </c>
      <c r="C46" s="25">
        <f>+'Heifer Input Form'!C44</f>
        <v>0</v>
      </c>
      <c r="D46" s="25">
        <f>+'Heifer Input Form'!C44+'Cow Input Form'!C44</f>
        <v>2</v>
      </c>
      <c r="E46" s="25">
        <v>2</v>
      </c>
    </row>
    <row r="47" spans="1:5" x14ac:dyDescent="0.2">
      <c r="A47" s="1">
        <f t="shared" si="0"/>
        <v>36</v>
      </c>
      <c r="B47" s="25">
        <f>+'Cow Input Form'!C45</f>
        <v>0</v>
      </c>
      <c r="C47" s="25">
        <f>+'Heifer Input Form'!C45</f>
        <v>1</v>
      </c>
      <c r="D47" s="25">
        <f>+'Heifer Input Form'!C45+'Cow Input Form'!C45</f>
        <v>1</v>
      </c>
      <c r="E47" s="25">
        <v>2</v>
      </c>
    </row>
    <row r="48" spans="1:5" x14ac:dyDescent="0.2">
      <c r="A48" s="1">
        <f t="shared" si="0"/>
        <v>37</v>
      </c>
      <c r="B48" s="25">
        <f>+'Cow Input Form'!C46</f>
        <v>0</v>
      </c>
      <c r="C48" s="25">
        <f>+'Heifer Input Form'!C46</f>
        <v>3</v>
      </c>
      <c r="D48" s="25">
        <f>+'Heifer Input Form'!C46+'Cow Input Form'!C46</f>
        <v>3</v>
      </c>
      <c r="E48" s="25">
        <v>2</v>
      </c>
    </row>
    <row r="49" spans="1:5" x14ac:dyDescent="0.2">
      <c r="A49" s="1">
        <f t="shared" si="0"/>
        <v>38</v>
      </c>
      <c r="B49" s="25">
        <f>+'Cow Input Form'!C47</f>
        <v>3</v>
      </c>
      <c r="C49" s="25">
        <f>+'Heifer Input Form'!C47</f>
        <v>0</v>
      </c>
      <c r="D49" s="25">
        <f>+'Heifer Input Form'!C47+'Cow Input Form'!C47</f>
        <v>3</v>
      </c>
      <c r="E49" s="25">
        <v>2</v>
      </c>
    </row>
    <row r="50" spans="1:5" x14ac:dyDescent="0.2">
      <c r="A50" s="1">
        <f t="shared" si="0"/>
        <v>39</v>
      </c>
      <c r="B50" s="25">
        <f>+'Cow Input Form'!C48</f>
        <v>2</v>
      </c>
      <c r="C50" s="25">
        <f>+'Heifer Input Form'!C48</f>
        <v>2</v>
      </c>
      <c r="D50" s="25">
        <f>+'Heifer Input Form'!C48+'Cow Input Form'!C48</f>
        <v>4</v>
      </c>
      <c r="E50" s="25">
        <v>2</v>
      </c>
    </row>
    <row r="51" spans="1:5" x14ac:dyDescent="0.2">
      <c r="A51" s="1">
        <f t="shared" si="0"/>
        <v>40</v>
      </c>
      <c r="B51" s="25">
        <f>+'Cow Input Form'!C49</f>
        <v>1</v>
      </c>
      <c r="C51" s="25">
        <f>+'Heifer Input Form'!C49</f>
        <v>1</v>
      </c>
      <c r="D51" s="25">
        <f>+'Heifer Input Form'!C49+'Cow Input Form'!C49</f>
        <v>2</v>
      </c>
      <c r="E51" s="25">
        <v>2</v>
      </c>
    </row>
    <row r="52" spans="1:5" x14ac:dyDescent="0.2">
      <c r="A52" s="1">
        <f t="shared" si="0"/>
        <v>41</v>
      </c>
      <c r="B52" s="25">
        <f>+'Cow Input Form'!C50</f>
        <v>1</v>
      </c>
      <c r="C52" s="25">
        <f>+'Heifer Input Form'!C50</f>
        <v>1</v>
      </c>
      <c r="D52" s="25">
        <f>+'Heifer Input Form'!C50+'Cow Input Form'!C50</f>
        <v>2</v>
      </c>
      <c r="E52" s="25">
        <v>2</v>
      </c>
    </row>
    <row r="53" spans="1:5" ht="17" thickBot="1" x14ac:dyDescent="0.25">
      <c r="A53" s="1">
        <f t="shared" si="0"/>
        <v>42</v>
      </c>
      <c r="B53" s="28">
        <f>+'Cow Input Form'!C51</f>
        <v>2</v>
      </c>
      <c r="C53" s="28">
        <f>+'Heifer Input Form'!C51</f>
        <v>0</v>
      </c>
      <c r="D53" s="28">
        <f>+'Heifer Input Form'!C51+'Cow Input Form'!C51</f>
        <v>2</v>
      </c>
      <c r="E53" s="28">
        <v>2</v>
      </c>
    </row>
    <row r="54" spans="1:5" x14ac:dyDescent="0.2">
      <c r="A54" s="1">
        <f t="shared" si="0"/>
        <v>43</v>
      </c>
      <c r="B54" s="25">
        <f>+'Cow Input Form'!C52</f>
        <v>1</v>
      </c>
      <c r="C54" s="25">
        <f>+'Heifer Input Form'!C52</f>
        <v>0</v>
      </c>
      <c r="D54" s="25">
        <f>+'Heifer Input Form'!C52+'Cow Input Form'!C52</f>
        <v>1</v>
      </c>
      <c r="E54" s="25">
        <v>3</v>
      </c>
    </row>
    <row r="55" spans="1:5" x14ac:dyDescent="0.2">
      <c r="A55" s="1">
        <f t="shared" si="0"/>
        <v>44</v>
      </c>
      <c r="B55" s="25">
        <f>+'Cow Input Form'!C53</f>
        <v>6</v>
      </c>
      <c r="C55" s="25">
        <f>+'Heifer Input Form'!C53</f>
        <v>0</v>
      </c>
      <c r="D55" s="25">
        <f>+'Heifer Input Form'!C53+'Cow Input Form'!C53</f>
        <v>6</v>
      </c>
      <c r="E55" s="25">
        <v>3</v>
      </c>
    </row>
    <row r="56" spans="1:5" x14ac:dyDescent="0.2">
      <c r="A56" s="1">
        <f t="shared" si="0"/>
        <v>45</v>
      </c>
      <c r="B56" s="25">
        <f>+'Cow Input Form'!C54</f>
        <v>2</v>
      </c>
      <c r="C56" s="25">
        <f>+'Heifer Input Form'!C54</f>
        <v>0</v>
      </c>
      <c r="D56" s="25">
        <f>+'Heifer Input Form'!C54+'Cow Input Form'!C54</f>
        <v>2</v>
      </c>
      <c r="E56" s="25">
        <v>3</v>
      </c>
    </row>
    <row r="57" spans="1:5" x14ac:dyDescent="0.2">
      <c r="A57" s="1">
        <f t="shared" si="0"/>
        <v>46</v>
      </c>
      <c r="B57" s="25">
        <f>+'Cow Input Form'!C55</f>
        <v>3</v>
      </c>
      <c r="C57" s="25">
        <f>+'Heifer Input Form'!C55</f>
        <v>0</v>
      </c>
      <c r="D57" s="25">
        <f>+'Heifer Input Form'!C55+'Cow Input Form'!C55</f>
        <v>3</v>
      </c>
      <c r="E57" s="25">
        <v>3</v>
      </c>
    </row>
    <row r="58" spans="1:5" x14ac:dyDescent="0.2">
      <c r="A58" s="1">
        <f t="shared" si="0"/>
        <v>47</v>
      </c>
      <c r="B58" s="25">
        <f>+'Cow Input Form'!C56</f>
        <v>0</v>
      </c>
      <c r="C58" s="25">
        <f>+'Heifer Input Form'!C56</f>
        <v>1</v>
      </c>
      <c r="D58" s="25">
        <f>+'Heifer Input Form'!C56+'Cow Input Form'!C56</f>
        <v>1</v>
      </c>
      <c r="E58" s="25">
        <v>3</v>
      </c>
    </row>
    <row r="59" spans="1:5" x14ac:dyDescent="0.2">
      <c r="A59" s="1">
        <f t="shared" si="0"/>
        <v>48</v>
      </c>
      <c r="B59" s="25">
        <f>+'Cow Input Form'!C57</f>
        <v>1</v>
      </c>
      <c r="C59" s="25">
        <f>+'Heifer Input Form'!C57</f>
        <v>0</v>
      </c>
      <c r="D59" s="25">
        <f>+'Heifer Input Form'!C57+'Cow Input Form'!C57</f>
        <v>1</v>
      </c>
      <c r="E59" s="25">
        <v>3</v>
      </c>
    </row>
    <row r="60" spans="1:5" x14ac:dyDescent="0.2">
      <c r="A60" s="1">
        <f t="shared" si="0"/>
        <v>49</v>
      </c>
      <c r="B60" s="25">
        <f>+'Cow Input Form'!C58</f>
        <v>2</v>
      </c>
      <c r="C60" s="25">
        <f>+'Heifer Input Form'!C58</f>
        <v>0</v>
      </c>
      <c r="D60" s="25">
        <f>+'Heifer Input Form'!C58+'Cow Input Form'!C58</f>
        <v>2</v>
      </c>
      <c r="E60" s="25">
        <v>3</v>
      </c>
    </row>
    <row r="61" spans="1:5" x14ac:dyDescent="0.2">
      <c r="A61" s="1">
        <f t="shared" si="0"/>
        <v>50</v>
      </c>
      <c r="B61" s="25">
        <f>+'Cow Input Form'!C59</f>
        <v>0</v>
      </c>
      <c r="C61" s="25">
        <f>+'Heifer Input Form'!C59</f>
        <v>0</v>
      </c>
      <c r="D61" s="25">
        <f>+'Heifer Input Form'!C59+'Cow Input Form'!C59</f>
        <v>0</v>
      </c>
      <c r="E61" s="25">
        <v>3</v>
      </c>
    </row>
    <row r="62" spans="1:5" x14ac:dyDescent="0.2">
      <c r="A62" s="1">
        <f t="shared" si="0"/>
        <v>51</v>
      </c>
      <c r="B62" s="25">
        <f>+'Cow Input Form'!C60</f>
        <v>1</v>
      </c>
      <c r="C62" s="25">
        <f>+'Heifer Input Form'!C60</f>
        <v>0</v>
      </c>
      <c r="D62" s="25">
        <f>+'Heifer Input Form'!C60+'Cow Input Form'!C60</f>
        <v>1</v>
      </c>
      <c r="E62" s="25">
        <v>3</v>
      </c>
    </row>
    <row r="63" spans="1:5" x14ac:dyDescent="0.2">
      <c r="A63" s="1">
        <f t="shared" si="0"/>
        <v>52</v>
      </c>
      <c r="B63" s="25">
        <f>+'Cow Input Form'!C61</f>
        <v>1</v>
      </c>
      <c r="C63" s="25">
        <f>+'Heifer Input Form'!C61</f>
        <v>0</v>
      </c>
      <c r="D63" s="25">
        <f>+'Heifer Input Form'!C61+'Cow Input Form'!C61</f>
        <v>1</v>
      </c>
      <c r="E63" s="25">
        <v>3</v>
      </c>
    </row>
    <row r="64" spans="1:5" x14ac:dyDescent="0.2">
      <c r="A64" s="1">
        <f t="shared" si="0"/>
        <v>53</v>
      </c>
      <c r="B64" s="25">
        <f>+'Cow Input Form'!C62</f>
        <v>1</v>
      </c>
      <c r="C64" s="25">
        <f>+'Heifer Input Form'!C62</f>
        <v>0</v>
      </c>
      <c r="D64" s="25">
        <f>+'Heifer Input Form'!C62+'Cow Input Form'!C62</f>
        <v>1</v>
      </c>
      <c r="E64" s="25">
        <v>3</v>
      </c>
    </row>
    <row r="65" spans="1:5" x14ac:dyDescent="0.2">
      <c r="A65" s="1">
        <f t="shared" si="0"/>
        <v>54</v>
      </c>
      <c r="B65" s="25">
        <f>+'Cow Input Form'!C63</f>
        <v>1</v>
      </c>
      <c r="C65" s="25">
        <f>+'Heifer Input Form'!C63</f>
        <v>0</v>
      </c>
      <c r="D65" s="25">
        <f>+'Heifer Input Form'!C63+'Cow Input Form'!C63</f>
        <v>1</v>
      </c>
      <c r="E65" s="25">
        <v>3</v>
      </c>
    </row>
    <row r="66" spans="1:5" x14ac:dyDescent="0.2">
      <c r="A66" s="1">
        <f t="shared" si="0"/>
        <v>55</v>
      </c>
      <c r="B66" s="25">
        <f>+'Cow Input Form'!C64</f>
        <v>3</v>
      </c>
      <c r="C66" s="25">
        <f>+'Heifer Input Form'!C64</f>
        <v>0</v>
      </c>
      <c r="D66" s="25">
        <f>+'Heifer Input Form'!C64+'Cow Input Form'!C64</f>
        <v>3</v>
      </c>
      <c r="E66" s="25">
        <v>3</v>
      </c>
    </row>
    <row r="67" spans="1:5" x14ac:dyDescent="0.2">
      <c r="A67" s="1">
        <f t="shared" si="0"/>
        <v>56</v>
      </c>
      <c r="B67" s="25">
        <f>+'Cow Input Form'!C65</f>
        <v>0</v>
      </c>
      <c r="C67" s="25">
        <f>+'Heifer Input Form'!C65</f>
        <v>0</v>
      </c>
      <c r="D67" s="25">
        <f>+'Heifer Input Form'!C65+'Cow Input Form'!C65</f>
        <v>0</v>
      </c>
      <c r="E67" s="25">
        <v>3</v>
      </c>
    </row>
    <row r="68" spans="1:5" x14ac:dyDescent="0.2">
      <c r="A68" s="1">
        <f t="shared" si="0"/>
        <v>57</v>
      </c>
      <c r="B68" s="25">
        <f>+'Cow Input Form'!C66</f>
        <v>4</v>
      </c>
      <c r="C68" s="25">
        <f>+'Heifer Input Form'!C66</f>
        <v>0</v>
      </c>
      <c r="D68" s="25">
        <f>+'Heifer Input Form'!C66+'Cow Input Form'!C66</f>
        <v>4</v>
      </c>
      <c r="E68" s="25">
        <v>3</v>
      </c>
    </row>
    <row r="69" spans="1:5" x14ac:dyDescent="0.2">
      <c r="A69" s="1">
        <f t="shared" si="0"/>
        <v>58</v>
      </c>
      <c r="B69" s="25">
        <f>+'Cow Input Form'!C67</f>
        <v>2</v>
      </c>
      <c r="C69" s="25">
        <f>+'Heifer Input Form'!C67</f>
        <v>0</v>
      </c>
      <c r="D69" s="25">
        <f>+'Heifer Input Form'!C67+'Cow Input Form'!C67</f>
        <v>2</v>
      </c>
      <c r="E69" s="25">
        <v>3</v>
      </c>
    </row>
    <row r="70" spans="1:5" x14ac:dyDescent="0.2">
      <c r="A70" s="1">
        <f t="shared" si="0"/>
        <v>59</v>
      </c>
      <c r="B70" s="25">
        <f>+'Cow Input Form'!C68</f>
        <v>2</v>
      </c>
      <c r="C70" s="25">
        <f>+'Heifer Input Form'!C68</f>
        <v>0</v>
      </c>
      <c r="D70" s="25">
        <f>+'Heifer Input Form'!C68+'Cow Input Form'!C68</f>
        <v>2</v>
      </c>
      <c r="E70" s="25">
        <v>3</v>
      </c>
    </row>
    <row r="71" spans="1:5" x14ac:dyDescent="0.2">
      <c r="A71" s="1">
        <f t="shared" si="0"/>
        <v>60</v>
      </c>
      <c r="B71" s="25">
        <f>+'Cow Input Form'!C69</f>
        <v>6</v>
      </c>
      <c r="C71" s="25">
        <f>+'Heifer Input Form'!C69</f>
        <v>0</v>
      </c>
      <c r="D71" s="25">
        <f>+'Heifer Input Form'!C69+'Cow Input Form'!C69</f>
        <v>6</v>
      </c>
      <c r="E71" s="25">
        <v>3</v>
      </c>
    </row>
    <row r="72" spans="1:5" x14ac:dyDescent="0.2">
      <c r="A72" s="1">
        <f t="shared" si="0"/>
        <v>61</v>
      </c>
      <c r="B72" s="25">
        <f>+'Cow Input Form'!C70</f>
        <v>3</v>
      </c>
      <c r="C72" s="25">
        <f>+'Heifer Input Form'!C70</f>
        <v>0</v>
      </c>
      <c r="D72" s="25">
        <f>+'Heifer Input Form'!C70+'Cow Input Form'!C70</f>
        <v>3</v>
      </c>
      <c r="E72" s="25">
        <v>3</v>
      </c>
    </row>
    <row r="73" spans="1:5" x14ac:dyDescent="0.2">
      <c r="A73" s="1">
        <f t="shared" si="0"/>
        <v>62</v>
      </c>
      <c r="B73" s="25">
        <f>+'Cow Input Form'!C71</f>
        <v>2</v>
      </c>
      <c r="C73" s="25">
        <f>+'Heifer Input Form'!C71</f>
        <v>0</v>
      </c>
      <c r="D73" s="25">
        <f>+'Heifer Input Form'!C71+'Cow Input Form'!C71</f>
        <v>2</v>
      </c>
      <c r="E73" s="25">
        <v>3</v>
      </c>
    </row>
    <row r="74" spans="1:5" ht="17" thickBot="1" x14ac:dyDescent="0.25">
      <c r="A74" s="1">
        <f t="shared" si="0"/>
        <v>63</v>
      </c>
      <c r="B74" s="28">
        <f>+'Cow Input Form'!C72</f>
        <v>2</v>
      </c>
      <c r="C74" s="28">
        <f>+'Heifer Input Form'!C72</f>
        <v>0</v>
      </c>
      <c r="D74" s="28">
        <f>+'Heifer Input Form'!C72+'Cow Input Form'!C72</f>
        <v>2</v>
      </c>
      <c r="E74" s="28">
        <v>3</v>
      </c>
    </row>
    <row r="75" spans="1:5" x14ac:dyDescent="0.2">
      <c r="A75" s="1">
        <f t="shared" si="0"/>
        <v>64</v>
      </c>
      <c r="B75" s="25">
        <f>+'Cow Input Form'!C73</f>
        <v>2</v>
      </c>
      <c r="C75" s="25">
        <f>+'Heifer Input Form'!C73</f>
        <v>1</v>
      </c>
      <c r="D75" s="25">
        <f>+'Heifer Input Form'!C73+'Cow Input Form'!C73</f>
        <v>3</v>
      </c>
      <c r="E75" s="25">
        <v>4</v>
      </c>
    </row>
    <row r="76" spans="1:5" x14ac:dyDescent="0.2">
      <c r="A76" s="1">
        <f t="shared" si="0"/>
        <v>65</v>
      </c>
      <c r="B76" s="25">
        <f>+'Cow Input Form'!C74</f>
        <v>1</v>
      </c>
      <c r="C76" s="25">
        <f>+'Heifer Input Form'!C74</f>
        <v>0</v>
      </c>
      <c r="D76" s="25">
        <f>+'Heifer Input Form'!C74+'Cow Input Form'!C74</f>
        <v>1</v>
      </c>
      <c r="E76" s="25">
        <v>4</v>
      </c>
    </row>
    <row r="77" spans="1:5" x14ac:dyDescent="0.2">
      <c r="A77" s="1">
        <f t="shared" ref="A77:A96" si="1">+A76+1</f>
        <v>66</v>
      </c>
      <c r="B77" s="25">
        <f>+'Cow Input Form'!C75</f>
        <v>3</v>
      </c>
      <c r="C77" s="25">
        <f>+'Heifer Input Form'!C75</f>
        <v>0</v>
      </c>
      <c r="D77" s="25">
        <f>+'Heifer Input Form'!C75+'Cow Input Form'!C75</f>
        <v>3</v>
      </c>
      <c r="E77" s="25">
        <v>4</v>
      </c>
    </row>
    <row r="78" spans="1:5" x14ac:dyDescent="0.2">
      <c r="A78" s="1">
        <f t="shared" si="1"/>
        <v>67</v>
      </c>
      <c r="B78" s="25">
        <f>+'Cow Input Form'!C76</f>
        <v>3</v>
      </c>
      <c r="C78" s="25">
        <f>+'Heifer Input Form'!C76</f>
        <v>0</v>
      </c>
      <c r="D78" s="25">
        <f>+'Heifer Input Form'!C76+'Cow Input Form'!C76</f>
        <v>3</v>
      </c>
      <c r="E78" s="25">
        <v>4</v>
      </c>
    </row>
    <row r="79" spans="1:5" x14ac:dyDescent="0.2">
      <c r="A79" s="1">
        <f t="shared" si="1"/>
        <v>68</v>
      </c>
      <c r="B79" s="25">
        <f>+'Cow Input Form'!C77</f>
        <v>4</v>
      </c>
      <c r="C79" s="25">
        <f>+'Heifer Input Form'!C77</f>
        <v>0</v>
      </c>
      <c r="D79" s="25">
        <f>+'Heifer Input Form'!C77+'Cow Input Form'!C77</f>
        <v>4</v>
      </c>
      <c r="E79" s="25">
        <v>4</v>
      </c>
    </row>
    <row r="80" spans="1:5" x14ac:dyDescent="0.2">
      <c r="A80" s="1">
        <f t="shared" si="1"/>
        <v>69</v>
      </c>
      <c r="B80" s="25">
        <f>+'Cow Input Form'!C78</f>
        <v>1</v>
      </c>
      <c r="C80" s="25">
        <f>+'Heifer Input Form'!C78</f>
        <v>0</v>
      </c>
      <c r="D80" s="25">
        <f>+'Heifer Input Form'!C78+'Cow Input Form'!C78</f>
        <v>1</v>
      </c>
      <c r="E80" s="25">
        <v>4</v>
      </c>
    </row>
    <row r="81" spans="1:5" x14ac:dyDescent="0.2">
      <c r="A81" s="1">
        <f t="shared" si="1"/>
        <v>70</v>
      </c>
      <c r="B81" s="25">
        <f>+'Cow Input Form'!C79</f>
        <v>3</v>
      </c>
      <c r="C81" s="25">
        <f>+'Heifer Input Form'!C79</f>
        <v>1</v>
      </c>
      <c r="D81" s="25">
        <f>+'Heifer Input Form'!C79+'Cow Input Form'!C79</f>
        <v>4</v>
      </c>
      <c r="E81" s="25">
        <v>4</v>
      </c>
    </row>
    <row r="82" spans="1:5" x14ac:dyDescent="0.2">
      <c r="A82" s="1">
        <f t="shared" si="1"/>
        <v>71</v>
      </c>
      <c r="B82" s="25">
        <f>+'Cow Input Form'!C80</f>
        <v>4</v>
      </c>
      <c r="C82" s="25">
        <f>+'Heifer Input Form'!C80</f>
        <v>0</v>
      </c>
      <c r="D82" s="25">
        <f>+'Heifer Input Form'!C80+'Cow Input Form'!C80</f>
        <v>4</v>
      </c>
      <c r="E82" s="25">
        <v>4</v>
      </c>
    </row>
    <row r="83" spans="1:5" x14ac:dyDescent="0.2">
      <c r="A83" s="1">
        <f t="shared" si="1"/>
        <v>72</v>
      </c>
      <c r="B83" s="25">
        <f>+'Cow Input Form'!C81</f>
        <v>3</v>
      </c>
      <c r="C83" s="25">
        <f>+'Heifer Input Form'!C81</f>
        <v>0</v>
      </c>
      <c r="D83" s="25">
        <f>+'Heifer Input Form'!C81+'Cow Input Form'!C81</f>
        <v>3</v>
      </c>
      <c r="E83" s="25">
        <v>4</v>
      </c>
    </row>
    <row r="84" spans="1:5" x14ac:dyDescent="0.2">
      <c r="A84" s="1">
        <f t="shared" si="1"/>
        <v>73</v>
      </c>
      <c r="B84" s="25">
        <f>+'Cow Input Form'!C82</f>
        <v>3</v>
      </c>
      <c r="C84" s="25">
        <f>+'Heifer Input Form'!C82</f>
        <v>0</v>
      </c>
      <c r="D84" s="25">
        <f>+'Heifer Input Form'!C82+'Cow Input Form'!C82</f>
        <v>3</v>
      </c>
      <c r="E84" s="25">
        <v>4</v>
      </c>
    </row>
    <row r="85" spans="1:5" x14ac:dyDescent="0.2">
      <c r="A85" s="1">
        <f t="shared" si="1"/>
        <v>74</v>
      </c>
      <c r="B85" s="25">
        <f>+'Cow Input Form'!C83</f>
        <v>2</v>
      </c>
      <c r="C85" s="25">
        <f>+'Heifer Input Form'!C83</f>
        <v>0</v>
      </c>
      <c r="D85" s="25">
        <f>+'Heifer Input Form'!C83+'Cow Input Form'!C83</f>
        <v>2</v>
      </c>
      <c r="E85" s="25">
        <v>4</v>
      </c>
    </row>
    <row r="86" spans="1:5" x14ac:dyDescent="0.2">
      <c r="A86" s="1">
        <f t="shared" si="1"/>
        <v>75</v>
      </c>
      <c r="B86" s="25">
        <f>+'Cow Input Form'!C84</f>
        <v>1</v>
      </c>
      <c r="C86" s="25">
        <f>+'Heifer Input Form'!C84</f>
        <v>0</v>
      </c>
      <c r="D86" s="25">
        <f>+'Heifer Input Form'!C84+'Cow Input Form'!C84</f>
        <v>1</v>
      </c>
      <c r="E86" s="25">
        <v>4</v>
      </c>
    </row>
    <row r="87" spans="1:5" x14ac:dyDescent="0.2">
      <c r="A87" s="1">
        <f t="shared" si="1"/>
        <v>76</v>
      </c>
      <c r="B87" s="25">
        <f>+'Cow Input Form'!C85</f>
        <v>0</v>
      </c>
      <c r="C87" s="25">
        <f>+'Heifer Input Form'!C85</f>
        <v>0</v>
      </c>
      <c r="D87" s="25">
        <f>+'Heifer Input Form'!C85+'Cow Input Form'!C85</f>
        <v>0</v>
      </c>
      <c r="E87" s="25">
        <v>4</v>
      </c>
    </row>
    <row r="88" spans="1:5" x14ac:dyDescent="0.2">
      <c r="A88" s="1">
        <f t="shared" si="1"/>
        <v>77</v>
      </c>
      <c r="B88" s="25">
        <f>+'Cow Input Form'!C86</f>
        <v>1</v>
      </c>
      <c r="C88" s="25">
        <f>+'Heifer Input Form'!C86</f>
        <v>0</v>
      </c>
      <c r="D88" s="25">
        <f>+'Heifer Input Form'!C86+'Cow Input Form'!C86</f>
        <v>1</v>
      </c>
      <c r="E88" s="25">
        <v>4</v>
      </c>
    </row>
    <row r="89" spans="1:5" x14ac:dyDescent="0.2">
      <c r="A89" s="1">
        <f t="shared" si="1"/>
        <v>78</v>
      </c>
      <c r="B89" s="25">
        <f>+'Cow Input Form'!C87</f>
        <v>2</v>
      </c>
      <c r="C89" s="25">
        <f>+'Heifer Input Form'!C87</f>
        <v>1</v>
      </c>
      <c r="D89" s="25">
        <f>+'Heifer Input Form'!C87+'Cow Input Form'!C87</f>
        <v>3</v>
      </c>
      <c r="E89" s="25">
        <v>4</v>
      </c>
    </row>
    <row r="90" spans="1:5" x14ac:dyDescent="0.2">
      <c r="A90" s="1">
        <f t="shared" si="1"/>
        <v>79</v>
      </c>
      <c r="B90" s="25">
        <f>+'Cow Input Form'!C88</f>
        <v>4</v>
      </c>
      <c r="C90" s="25">
        <f>+'Heifer Input Form'!C88</f>
        <v>0</v>
      </c>
      <c r="D90" s="25">
        <f>+'Heifer Input Form'!C88+'Cow Input Form'!C88</f>
        <v>4</v>
      </c>
      <c r="E90" s="25">
        <v>4</v>
      </c>
    </row>
    <row r="91" spans="1:5" x14ac:dyDescent="0.2">
      <c r="A91" s="1">
        <f t="shared" si="1"/>
        <v>80</v>
      </c>
      <c r="B91" s="25">
        <f>+'Cow Input Form'!C89</f>
        <v>0</v>
      </c>
      <c r="C91" s="25">
        <f>+'Heifer Input Form'!C89</f>
        <v>0</v>
      </c>
      <c r="D91" s="25">
        <f>+'Heifer Input Form'!C89+'Cow Input Form'!C89</f>
        <v>0</v>
      </c>
      <c r="E91" s="25">
        <v>4</v>
      </c>
    </row>
    <row r="92" spans="1:5" x14ac:dyDescent="0.2">
      <c r="A92" s="1">
        <f t="shared" si="1"/>
        <v>81</v>
      </c>
      <c r="B92" s="25">
        <f>+'Cow Input Form'!C90</f>
        <v>3</v>
      </c>
      <c r="C92" s="25">
        <f>+'Heifer Input Form'!C90</f>
        <v>2</v>
      </c>
      <c r="D92" s="25">
        <f>+'Heifer Input Form'!C90+'Cow Input Form'!C90</f>
        <v>5</v>
      </c>
      <c r="E92" s="25">
        <v>4</v>
      </c>
    </row>
    <row r="93" spans="1:5" x14ac:dyDescent="0.2">
      <c r="A93" s="1">
        <f t="shared" si="1"/>
        <v>82</v>
      </c>
      <c r="B93" s="25">
        <f>+'Cow Input Form'!C91</f>
        <v>4</v>
      </c>
      <c r="C93" s="25">
        <f>+'Heifer Input Form'!C91</f>
        <v>0</v>
      </c>
      <c r="D93" s="25">
        <f>+'Heifer Input Form'!C91+'Cow Input Form'!C91</f>
        <v>4</v>
      </c>
      <c r="E93" s="25">
        <v>4</v>
      </c>
    </row>
    <row r="94" spans="1:5" x14ac:dyDescent="0.2">
      <c r="A94" s="1">
        <f t="shared" si="1"/>
        <v>83</v>
      </c>
      <c r="B94" s="25">
        <f>+'Cow Input Form'!C92</f>
        <v>0</v>
      </c>
      <c r="C94" s="25">
        <f>+'Heifer Input Form'!C92</f>
        <v>0</v>
      </c>
      <c r="D94" s="25">
        <f>+'Heifer Input Form'!C92+'Cow Input Form'!C92</f>
        <v>0</v>
      </c>
      <c r="E94" s="25">
        <v>4</v>
      </c>
    </row>
    <row r="95" spans="1:5" x14ac:dyDescent="0.2">
      <c r="A95" s="1">
        <f t="shared" si="1"/>
        <v>84</v>
      </c>
      <c r="B95" s="25">
        <f>+'Cow Input Form'!C93</f>
        <v>3</v>
      </c>
      <c r="C95" s="25">
        <f>+'Heifer Input Form'!C93</f>
        <v>0</v>
      </c>
      <c r="D95" s="25">
        <f>+'Heifer Input Form'!C93+'Cow Input Form'!C93</f>
        <v>3</v>
      </c>
      <c r="E95" s="25">
        <v>4</v>
      </c>
    </row>
    <row r="96" spans="1:5" ht="17" thickBot="1" x14ac:dyDescent="0.25">
      <c r="A96" s="29">
        <f t="shared" si="1"/>
        <v>85</v>
      </c>
      <c r="B96" s="28">
        <f>+'Cow Input Form'!C94</f>
        <v>0</v>
      </c>
      <c r="C96" s="28">
        <f>+'Heifer Input Form'!C94</f>
        <v>0</v>
      </c>
      <c r="D96" s="28">
        <f>+'Heifer Input Form'!C94+'Cow Input Form'!C94</f>
        <v>0</v>
      </c>
      <c r="E96" s="28">
        <v>4</v>
      </c>
    </row>
    <row r="97" spans="1:5" x14ac:dyDescent="0.2">
      <c r="A97" s="58" t="s">
        <v>9</v>
      </c>
      <c r="B97" s="25">
        <f>+'Cow Input Form'!C95</f>
        <v>25</v>
      </c>
      <c r="C97" s="25">
        <f>+'Heifer Input Form'!C95</f>
        <v>3</v>
      </c>
      <c r="D97" s="25">
        <f>+'Heifer Input Form'!C95+'Cow Input Form'!C95</f>
        <v>28</v>
      </c>
      <c r="E97" s="25">
        <v>5</v>
      </c>
    </row>
  </sheetData>
  <sheetProtection algorithmName="SHA-512" hashValue="0DPJ0NuzcdRRXKpAqKKcyGIHAfewIVH4WvkzY62uH5FAQzWlUkIkTYaa+5u2oIBlYPiWJZnUn0kEqTayofdapA==" saltValue="5G56cPK9XpyEKvHCzKqZOw==" spinCount="100000" sheet="1" objects="1" scenarios="1"/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3087"/>
    <pageSetUpPr fitToPage="1"/>
  </sheetPr>
  <dimension ref="A2:N12"/>
  <sheetViews>
    <sheetView workbookViewId="0">
      <selection activeCell="H1" sqref="H1"/>
    </sheetView>
  </sheetViews>
  <sheetFormatPr baseColWidth="10" defaultColWidth="9.1640625" defaultRowHeight="16" x14ac:dyDescent="0.2"/>
  <cols>
    <col min="1" max="14" width="12.83203125" style="1" customWidth="1"/>
    <col min="15" max="16384" width="9.1640625" style="1"/>
  </cols>
  <sheetData>
    <row r="2" spans="1:14" ht="20" x14ac:dyDescent="0.2">
      <c r="A2" s="21" t="s">
        <v>35</v>
      </c>
      <c r="H2" s="21" t="s">
        <v>35</v>
      </c>
    </row>
    <row r="4" spans="1:14" ht="34" x14ac:dyDescent="0.2">
      <c r="A4" s="44" t="s">
        <v>40</v>
      </c>
      <c r="B4" s="45">
        <f>'Cow Input Form'!B5</f>
        <v>2026</v>
      </c>
      <c r="C4" s="46"/>
      <c r="H4" s="44" t="s">
        <v>40</v>
      </c>
      <c r="I4" s="45">
        <f>'Cow Input Form'!I5</f>
        <v>2026</v>
      </c>
    </row>
    <row r="8" spans="1:14" x14ac:dyDescent="0.2">
      <c r="C8" s="81" t="s">
        <v>16</v>
      </c>
      <c r="D8" s="81"/>
      <c r="E8" s="81"/>
      <c r="F8" s="81"/>
      <c r="G8" s="82"/>
      <c r="J8" s="93" t="s">
        <v>15</v>
      </c>
      <c r="K8" s="93"/>
      <c r="L8" s="93"/>
      <c r="M8" s="93"/>
      <c r="N8" s="94"/>
    </row>
    <row r="9" spans="1:14" ht="17" thickBot="1" x14ac:dyDescent="0.25">
      <c r="C9" s="83">
        <v>1</v>
      </c>
      <c r="D9" s="83">
        <v>2</v>
      </c>
      <c r="E9" s="83">
        <v>3</v>
      </c>
      <c r="F9" s="83">
        <v>4</v>
      </c>
      <c r="G9" s="84">
        <v>5</v>
      </c>
      <c r="J9" s="95">
        <v>1</v>
      </c>
      <c r="K9" s="96">
        <v>2</v>
      </c>
      <c r="L9" s="96">
        <v>3</v>
      </c>
      <c r="M9" s="96">
        <v>4</v>
      </c>
      <c r="N9" s="96">
        <v>5</v>
      </c>
    </row>
    <row r="10" spans="1:14" x14ac:dyDescent="0.2">
      <c r="B10" s="58" t="s">
        <v>1</v>
      </c>
      <c r="C10" s="2">
        <f>SUM('Cow Input Form'!C9:C30)</f>
        <v>65</v>
      </c>
      <c r="D10" s="2">
        <f>SUM('Cow Input Form'!C31:C51)</f>
        <v>28</v>
      </c>
      <c r="E10" s="2">
        <f>SUM('Cow Input Form'!C52:C72)</f>
        <v>43</v>
      </c>
      <c r="F10" s="2">
        <f>SUM('Cow Input Form'!C73:C94)</f>
        <v>47</v>
      </c>
      <c r="G10" s="3">
        <f>SUM('Cow Input Form'!C95)</f>
        <v>25</v>
      </c>
      <c r="I10" s="58" t="s">
        <v>1</v>
      </c>
      <c r="J10" s="4">
        <f>+C10/SUM($C$10:$G$10)</f>
        <v>0.3125</v>
      </c>
      <c r="K10" s="5">
        <f>+D10/SUM($C$10:$G$10)</f>
        <v>0.13461538461538461</v>
      </c>
      <c r="L10" s="5">
        <f>+E10/SUM($C$10:$G$10)</f>
        <v>0.20673076923076922</v>
      </c>
      <c r="M10" s="5">
        <f>+F10/SUM($C$10:$G$10)</f>
        <v>0.22596153846153846</v>
      </c>
      <c r="N10" s="5">
        <f>+G10/SUM($C$10:$G$10)</f>
        <v>0.1201923076923077</v>
      </c>
    </row>
    <row r="11" spans="1:14" x14ac:dyDescent="0.2">
      <c r="B11" s="58" t="s">
        <v>12</v>
      </c>
      <c r="C11" s="6">
        <f>SUM('Heifer Input Form'!C9:C30)</f>
        <v>45</v>
      </c>
      <c r="D11" s="6">
        <f>SUM('Heifer Input Form'!C31:C51)</f>
        <v>17</v>
      </c>
      <c r="E11" s="6">
        <f>SUM('Heifer Input Form'!C52:C72)</f>
        <v>1</v>
      </c>
      <c r="F11" s="6">
        <f>SUM('Heifer Input Form'!C73:C94)</f>
        <v>5</v>
      </c>
      <c r="G11" s="7">
        <f>SUM('Heifer Input Form'!C95)</f>
        <v>3</v>
      </c>
      <c r="I11" s="58" t="s">
        <v>12</v>
      </c>
      <c r="J11" s="8">
        <f>+C11/SUM($C$11:$G$11)</f>
        <v>0.63380281690140849</v>
      </c>
      <c r="K11" s="9">
        <f>+D11/SUM($C$11:$G$11)</f>
        <v>0.23943661971830985</v>
      </c>
      <c r="L11" s="9">
        <f>+E11/SUM($C$11:$G$11)</f>
        <v>1.4084507042253521E-2</v>
      </c>
      <c r="M11" s="9">
        <f>+F11/SUM($C$11:$G$11)</f>
        <v>7.0422535211267609E-2</v>
      </c>
      <c r="N11" s="9">
        <f>+G11/SUM($C$11:$G$11)</f>
        <v>4.2253521126760563E-2</v>
      </c>
    </row>
    <row r="12" spans="1:14" x14ac:dyDescent="0.2">
      <c r="B12" s="58" t="s">
        <v>14</v>
      </c>
      <c r="C12" s="6">
        <f>+C10+C11</f>
        <v>110</v>
      </c>
      <c r="D12" s="6">
        <f>+D10+D11</f>
        <v>45</v>
      </c>
      <c r="E12" s="6">
        <f>+E10+E11</f>
        <v>44</v>
      </c>
      <c r="F12" s="6">
        <f>+F10+F11</f>
        <v>52</v>
      </c>
      <c r="G12" s="7">
        <f>+G10+G11</f>
        <v>28</v>
      </c>
      <c r="I12" s="58" t="s">
        <v>14</v>
      </c>
      <c r="J12" s="8">
        <f>+C12/SUM($C$12:$G$12)</f>
        <v>0.3942652329749104</v>
      </c>
      <c r="K12" s="9">
        <f>+D12/SUM($C$12:$G$12)</f>
        <v>0.16129032258064516</v>
      </c>
      <c r="L12" s="9">
        <f>+E12/SUM($C$12:$G$12)</f>
        <v>0.15770609318996415</v>
      </c>
      <c r="M12" s="9">
        <f>+F12/SUM($C$12:$G$12)</f>
        <v>0.1863799283154122</v>
      </c>
      <c r="N12" s="9">
        <f>+G12/SUM($C$12:$G$12)</f>
        <v>0.1003584229390681</v>
      </c>
    </row>
  </sheetData>
  <sheetProtection algorithmName="SHA-512" hashValue="5pd2LE4/aUJh5xNYtYJ0VULDMWo+WJnEsw33uMR20lIHj7h8+T350N98Z3CBgWR61Q5Kr/N/0eK38qUtAubI7A==" saltValue="91ir0XRMP2Mevsr/Ek9XWQ==" spinCount="100000" sheet="1" objects="1" scenarios="1"/>
  <pageMargins left="0.7" right="0.7" top="0.75" bottom="0.75" header="0.3" footer="0.3"/>
  <pageSetup scale="9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A56"/>
    <pageSetUpPr fitToPage="1"/>
  </sheetPr>
  <dimension ref="A2:Q62"/>
  <sheetViews>
    <sheetView workbookViewId="0">
      <selection activeCell="Q12" sqref="Q12"/>
    </sheetView>
  </sheetViews>
  <sheetFormatPr baseColWidth="10" defaultColWidth="9.1640625" defaultRowHeight="16" x14ac:dyDescent="0.2"/>
  <cols>
    <col min="1" max="1" width="9.33203125" style="1" bestFit="1" customWidth="1"/>
    <col min="2" max="2" width="15.5" style="1" bestFit="1" customWidth="1"/>
    <col min="3" max="6" width="12.83203125" style="1" customWidth="1"/>
    <col min="7" max="7" width="13" style="1" bestFit="1" customWidth="1"/>
    <col min="8" max="8" width="21.5" style="1" customWidth="1"/>
    <col min="9" max="9" width="9.1640625" style="1"/>
    <col min="10" max="11" width="12.83203125" style="1" customWidth="1"/>
    <col min="12" max="12" width="21.5" style="1" customWidth="1"/>
    <col min="13" max="13" width="3.83203125" style="15" hidden="1" customWidth="1"/>
    <col min="14" max="14" width="8.83203125" style="1" customWidth="1"/>
    <col min="15" max="15" width="19.5" style="1" customWidth="1"/>
    <col min="16" max="19" width="12.83203125" style="1" customWidth="1"/>
    <col min="20" max="16384" width="9.1640625" style="1"/>
  </cols>
  <sheetData>
    <row r="2" spans="1:17" ht="20" x14ac:dyDescent="0.2">
      <c r="A2" s="21" t="s">
        <v>35</v>
      </c>
      <c r="J2" s="21" t="s">
        <v>35</v>
      </c>
    </row>
    <row r="4" spans="1:17" ht="34" x14ac:dyDescent="0.2">
      <c r="A4" s="13" t="s">
        <v>40</v>
      </c>
      <c r="B4" s="32">
        <f>+'Cow Input Form'!B5</f>
        <v>2026</v>
      </c>
      <c r="C4" s="32" t="s">
        <v>47</v>
      </c>
      <c r="D4" s="23"/>
      <c r="J4" s="13" t="s">
        <v>40</v>
      </c>
      <c r="K4" s="32">
        <f>+'Cow Input Form'!B5</f>
        <v>2026</v>
      </c>
      <c r="L4" s="32" t="s">
        <v>47</v>
      </c>
    </row>
    <row r="6" spans="1:17" ht="15.75" customHeight="1" x14ac:dyDescent="0.2">
      <c r="A6" s="10" t="s">
        <v>67</v>
      </c>
      <c r="B6" s="10"/>
      <c r="C6" s="10"/>
      <c r="D6" s="63">
        <v>4</v>
      </c>
      <c r="E6" s="10"/>
      <c r="F6" s="10"/>
      <c r="J6" s="102" t="s">
        <v>37</v>
      </c>
      <c r="K6" s="102"/>
      <c r="L6" s="102"/>
      <c r="M6" s="102"/>
      <c r="N6" s="102"/>
      <c r="O6" s="102"/>
      <c r="P6" s="103"/>
      <c r="Q6" s="13"/>
    </row>
    <row r="7" spans="1:17" ht="16.5" customHeight="1" thickBot="1" x14ac:dyDescent="0.25">
      <c r="A7" s="10" t="s">
        <v>68</v>
      </c>
      <c r="B7" s="10"/>
      <c r="C7" s="10"/>
      <c r="D7" s="63">
        <v>3.25</v>
      </c>
      <c r="E7" s="10"/>
      <c r="F7" s="10"/>
      <c r="K7" s="79"/>
      <c r="L7" s="79"/>
      <c r="M7" s="79"/>
      <c r="N7" s="79"/>
      <c r="O7" s="79"/>
      <c r="P7" s="80"/>
      <c r="Q7" s="13"/>
    </row>
    <row r="8" spans="1:17" ht="17" thickBot="1" x14ac:dyDescent="0.25">
      <c r="A8" s="10" t="s">
        <v>17</v>
      </c>
      <c r="B8" s="10"/>
      <c r="C8" s="10"/>
      <c r="D8" s="11">
        <f>D6-D7</f>
        <v>0.75</v>
      </c>
      <c r="E8" s="10"/>
      <c r="F8" s="10"/>
      <c r="K8" s="54"/>
      <c r="L8" s="88" t="s">
        <v>48</v>
      </c>
      <c r="M8" s="52"/>
      <c r="N8" s="76" t="s">
        <v>49</v>
      </c>
      <c r="O8" s="77"/>
      <c r="P8" s="78"/>
    </row>
    <row r="9" spans="1:17" ht="17" thickTop="1" x14ac:dyDescent="0.2">
      <c r="A9" s="10" t="s">
        <v>18</v>
      </c>
      <c r="B9" s="10"/>
      <c r="C9" s="10"/>
      <c r="D9" s="64">
        <v>500</v>
      </c>
      <c r="E9" s="10" t="s">
        <v>19</v>
      </c>
      <c r="F9" s="10"/>
      <c r="K9" s="55" t="s">
        <v>36</v>
      </c>
      <c r="L9" s="89">
        <f>+H18</f>
        <v>595174.6875</v>
      </c>
      <c r="M9" s="85">
        <f>IF(D13&gt;1, 0, H18)</f>
        <v>595174.6875</v>
      </c>
      <c r="O9" s="47">
        <f>+M9-L9</f>
        <v>0</v>
      </c>
      <c r="P9" s="49"/>
    </row>
    <row r="10" spans="1:17" x14ac:dyDescent="0.2">
      <c r="A10" s="10"/>
      <c r="B10" s="10"/>
      <c r="C10" s="10"/>
      <c r="D10" s="12"/>
      <c r="E10" s="10"/>
      <c r="F10" s="10"/>
      <c r="K10" s="56">
        <v>0.05</v>
      </c>
      <c r="L10" s="90">
        <f>+H27</f>
        <v>599017.91250000009</v>
      </c>
      <c r="M10" s="86">
        <f>+IF(D22&gt;1, 0, H27)</f>
        <v>599017.91250000009</v>
      </c>
      <c r="O10" s="16">
        <f>IF(M10&gt;1, (+M10-M9), 0)</f>
        <v>3843.2250000000931</v>
      </c>
      <c r="P10" s="50"/>
    </row>
    <row r="11" spans="1:17" x14ac:dyDescent="0.2">
      <c r="A11" s="1" t="s">
        <v>23</v>
      </c>
      <c r="K11" s="56">
        <v>0.1</v>
      </c>
      <c r="L11" s="91">
        <f>+H36</f>
        <v>602861.13749999995</v>
      </c>
      <c r="M11" s="86">
        <f>+IF(D31&gt;1, 0, H36)</f>
        <v>602861.13749999995</v>
      </c>
      <c r="O11" s="16">
        <f>IF(M11&gt;1, (+M11-M9), 0)</f>
        <v>7686.4499999999534</v>
      </c>
      <c r="P11" s="50"/>
    </row>
    <row r="12" spans="1:17" ht="51" x14ac:dyDescent="0.2">
      <c r="A12" s="13"/>
      <c r="B12" s="13" t="s">
        <v>24</v>
      </c>
      <c r="C12" s="13" t="s">
        <v>25</v>
      </c>
      <c r="D12" s="13" t="s">
        <v>26</v>
      </c>
      <c r="E12" s="13" t="s">
        <v>27</v>
      </c>
      <c r="F12" s="13" t="s">
        <v>69</v>
      </c>
      <c r="G12" s="13" t="s">
        <v>28</v>
      </c>
      <c r="H12" s="13" t="s">
        <v>29</v>
      </c>
      <c r="K12" s="56">
        <v>0.15</v>
      </c>
      <c r="L12" s="90">
        <f>+H45</f>
        <v>604973.11250000005</v>
      </c>
      <c r="M12" s="86">
        <f>+IF(D40&gt;1, 0, H45)</f>
        <v>604973.11250000005</v>
      </c>
      <c r="O12" s="16">
        <f>IF(M12&gt;1, (+M12-M9), 0)</f>
        <v>9798.4250000000466</v>
      </c>
      <c r="P12" s="50"/>
    </row>
    <row r="13" spans="1:17" x14ac:dyDescent="0.2">
      <c r="B13" s="1" t="str">
        <f>+'Combined Herd'!I10</f>
        <v>Days 1 - 21</v>
      </c>
      <c r="C13" s="1">
        <f>'Distribution Results'!C12</f>
        <v>110</v>
      </c>
      <c r="D13" s="14">
        <f>'Distribution Results'!J12</f>
        <v>0.3942652329749104</v>
      </c>
      <c r="E13" s="1">
        <f>$D$9*1.08</f>
        <v>540</v>
      </c>
      <c r="F13" s="15">
        <f>+($D$6-($D$8*(E13-550)/100))</f>
        <v>4.0750000000000002</v>
      </c>
      <c r="G13" s="16">
        <f>+(E13*F13)</f>
        <v>2200.5</v>
      </c>
      <c r="H13" s="16">
        <f>+C13*G13</f>
        <v>242055</v>
      </c>
      <c r="K13" s="56">
        <v>0.2</v>
      </c>
      <c r="L13" s="90">
        <f>+H53</f>
        <v>607072.58750000002</v>
      </c>
      <c r="M13" s="86">
        <f>IF(D48&gt;1, 0, H53)</f>
        <v>607072.58750000002</v>
      </c>
      <c r="O13" s="16">
        <f>IF(M13&gt;1, (+M13-M9), 0)</f>
        <v>11897.900000000023</v>
      </c>
      <c r="P13" s="50"/>
    </row>
    <row r="14" spans="1:17" x14ac:dyDescent="0.2">
      <c r="B14" s="1" t="str">
        <f>+'Combined Herd'!J10</f>
        <v>Days 22 - 42</v>
      </c>
      <c r="C14" s="1">
        <f>'Distribution Results'!D12</f>
        <v>45</v>
      </c>
      <c r="D14" s="14">
        <f>'Distribution Results'!K12</f>
        <v>0.16129032258064516</v>
      </c>
      <c r="E14" s="1">
        <f>$D$9*1.01</f>
        <v>505</v>
      </c>
      <c r="F14" s="15">
        <f t="shared" ref="F14:F17" si="0">+($D$6-($D$8*(E14-550)/100))</f>
        <v>4.3375000000000004</v>
      </c>
      <c r="G14" s="16">
        <f t="shared" ref="G14:G17" si="1">+(E14*F14)</f>
        <v>2190.4375</v>
      </c>
      <c r="H14" s="16">
        <f t="shared" ref="H14:H17" si="2">+C14*G14</f>
        <v>98569.6875</v>
      </c>
      <c r="K14" s="57">
        <v>0.25</v>
      </c>
      <c r="L14" s="92">
        <f>+H61</f>
        <v>609172.0625</v>
      </c>
      <c r="M14" s="87">
        <f>IF(D56&gt;1, 0, H61)</f>
        <v>609172.0625</v>
      </c>
      <c r="N14" s="53"/>
      <c r="O14" s="48">
        <f>IF(M14&gt;1, (+M14-M9), 0)</f>
        <v>13997.375</v>
      </c>
      <c r="P14" s="51"/>
    </row>
    <row r="15" spans="1:17" x14ac:dyDescent="0.2">
      <c r="B15" s="1" t="str">
        <f>+'Combined Herd'!K10</f>
        <v>Days 43 - 63</v>
      </c>
      <c r="C15" s="1">
        <f>'Distribution Results'!E12</f>
        <v>44</v>
      </c>
      <c r="D15" s="14">
        <f>'Distribution Results'!L12</f>
        <v>0.15770609318996415</v>
      </c>
      <c r="E15" s="1">
        <f>$D$9*0.9</f>
        <v>450</v>
      </c>
      <c r="F15" s="15">
        <f t="shared" si="0"/>
        <v>4.75</v>
      </c>
      <c r="G15" s="16">
        <f t="shared" si="1"/>
        <v>2137.5</v>
      </c>
      <c r="H15" s="16">
        <f t="shared" si="2"/>
        <v>94050</v>
      </c>
    </row>
    <row r="16" spans="1:17" x14ac:dyDescent="0.2">
      <c r="B16" s="1" t="s">
        <v>38</v>
      </c>
      <c r="C16" s="1">
        <f>'Distribution Results'!F12</f>
        <v>52</v>
      </c>
      <c r="D16" s="14">
        <f>'Distribution Results'!M12</f>
        <v>0.1863799283154122</v>
      </c>
      <c r="E16" s="1">
        <f>$D$9*0.8</f>
        <v>400</v>
      </c>
      <c r="F16" s="15">
        <f t="shared" si="0"/>
        <v>5.125</v>
      </c>
      <c r="G16" s="16">
        <f t="shared" si="1"/>
        <v>2050</v>
      </c>
      <c r="H16" s="16">
        <f t="shared" si="2"/>
        <v>106600</v>
      </c>
    </row>
    <row r="17" spans="1:8" ht="17" thickBot="1" x14ac:dyDescent="0.25">
      <c r="B17" s="1" t="s">
        <v>39</v>
      </c>
      <c r="C17" s="1">
        <f>'Distribution Results'!G12</f>
        <v>28</v>
      </c>
      <c r="D17" s="14">
        <f>'Distribution Results'!N12</f>
        <v>0.1003584229390681</v>
      </c>
      <c r="E17" s="1">
        <f>$D$9*0.7</f>
        <v>350</v>
      </c>
      <c r="F17" s="15">
        <f t="shared" si="0"/>
        <v>5.5</v>
      </c>
      <c r="G17" s="16">
        <f t="shared" si="1"/>
        <v>1925</v>
      </c>
      <c r="H17" s="16">
        <f t="shared" si="2"/>
        <v>53900</v>
      </c>
    </row>
    <row r="18" spans="1:8" ht="17" thickBot="1" x14ac:dyDescent="0.25">
      <c r="H18" s="17">
        <f>+SUM(H13:H17)</f>
        <v>595174.6875</v>
      </c>
    </row>
    <row r="19" spans="1:8" x14ac:dyDescent="0.2">
      <c r="H19" s="16"/>
    </row>
    <row r="20" spans="1:8" x14ac:dyDescent="0.2">
      <c r="A20" s="1" t="s">
        <v>30</v>
      </c>
      <c r="D20" s="18"/>
    </row>
    <row r="21" spans="1:8" ht="51" x14ac:dyDescent="0.2">
      <c r="B21" s="13" t="s">
        <v>24</v>
      </c>
      <c r="C21" s="13" t="s">
        <v>25</v>
      </c>
      <c r="D21" s="13" t="s">
        <v>26</v>
      </c>
      <c r="E21" s="13" t="s">
        <v>27</v>
      </c>
      <c r="F21" s="13" t="s">
        <v>69</v>
      </c>
      <c r="G21" s="13" t="s">
        <v>28</v>
      </c>
      <c r="H21" s="13" t="s">
        <v>29</v>
      </c>
    </row>
    <row r="22" spans="1:8" x14ac:dyDescent="0.2">
      <c r="B22" s="1" t="s">
        <v>20</v>
      </c>
      <c r="C22" s="19">
        <f>SUM($C$13:$C$17)*D22</f>
        <v>123.95</v>
      </c>
      <c r="D22" s="18">
        <f>+D13+0.05</f>
        <v>0.44426523297491038</v>
      </c>
      <c r="E22" s="1">
        <f>E13</f>
        <v>540</v>
      </c>
      <c r="F22" s="15">
        <f>F13</f>
        <v>4.0750000000000002</v>
      </c>
      <c r="G22" s="16">
        <f>+(E22*F22)</f>
        <v>2200.5</v>
      </c>
      <c r="H22" s="16">
        <f>+C22*G22</f>
        <v>272751.97500000003</v>
      </c>
    </row>
    <row r="23" spans="1:8" x14ac:dyDescent="0.2">
      <c r="B23" s="1" t="s">
        <v>21</v>
      </c>
      <c r="C23" s="19">
        <f t="shared" ref="C23:C26" si="3">SUM($C$13:$C$17)*D23</f>
        <v>45</v>
      </c>
      <c r="D23" s="14">
        <f>+IF(((D17+D16+D15)&gt;=0.05),D14,IF((D14-(0.05-(D15+D16+D17)))&gt;0,(D14-(0.05-(D15+D16+D17))),0))</f>
        <v>0.16129032258064516</v>
      </c>
      <c r="E23" s="1">
        <f t="shared" ref="E23:F26" si="4">E14</f>
        <v>505</v>
      </c>
      <c r="F23" s="15">
        <f t="shared" si="4"/>
        <v>4.3375000000000004</v>
      </c>
      <c r="G23" s="16">
        <f t="shared" ref="G23:G26" si="5">+(E23*F23)</f>
        <v>2190.4375</v>
      </c>
      <c r="H23" s="16">
        <f t="shared" ref="H23:H26" si="6">+C23*G23</f>
        <v>98569.6875</v>
      </c>
    </row>
    <row r="24" spans="1:8" x14ac:dyDescent="0.2">
      <c r="B24" s="1" t="s">
        <v>22</v>
      </c>
      <c r="C24" s="19">
        <f t="shared" si="3"/>
        <v>44</v>
      </c>
      <c r="D24" s="14">
        <f>+IF(((D16+D17)&gt;=0.05),D15,IF((D15-(0.05-(D16+D17)))&gt;0,(D15-(0.05-(D16+D17))),0))</f>
        <v>0.15770609318996415</v>
      </c>
      <c r="E24" s="1">
        <f t="shared" si="4"/>
        <v>450</v>
      </c>
      <c r="F24" s="15">
        <f t="shared" si="4"/>
        <v>4.75</v>
      </c>
      <c r="G24" s="16">
        <f t="shared" si="5"/>
        <v>2137.5</v>
      </c>
      <c r="H24" s="16">
        <f t="shared" si="6"/>
        <v>94050</v>
      </c>
    </row>
    <row r="25" spans="1:8" x14ac:dyDescent="0.2">
      <c r="B25" s="1" t="s">
        <v>38</v>
      </c>
      <c r="C25" s="19">
        <f t="shared" si="3"/>
        <v>52</v>
      </c>
      <c r="D25" s="14">
        <f>+IF(((D17)&gt;=0.05),D16,IF((D16-(0.05-(D17)))&gt;0,(D16-(0.05-(D17))),0))</f>
        <v>0.1863799283154122</v>
      </c>
      <c r="E25" s="1">
        <f t="shared" si="4"/>
        <v>400</v>
      </c>
      <c r="F25" s="15">
        <f t="shared" si="4"/>
        <v>5.125</v>
      </c>
      <c r="G25" s="16">
        <f t="shared" si="5"/>
        <v>2050</v>
      </c>
      <c r="H25" s="16">
        <f t="shared" si="6"/>
        <v>106600</v>
      </c>
    </row>
    <row r="26" spans="1:8" ht="17" thickBot="1" x14ac:dyDescent="0.25">
      <c r="B26" s="1" t="s">
        <v>39</v>
      </c>
      <c r="C26" s="19">
        <f t="shared" si="3"/>
        <v>14.05</v>
      </c>
      <c r="D26" s="14">
        <f>+IF(((D17)&gt;=0.05),(D17-0.05),0)</f>
        <v>5.0358422939068101E-2</v>
      </c>
      <c r="E26" s="1">
        <f t="shared" si="4"/>
        <v>350</v>
      </c>
      <c r="F26" s="15">
        <f t="shared" si="4"/>
        <v>5.5</v>
      </c>
      <c r="G26" s="16">
        <f t="shared" si="5"/>
        <v>1925</v>
      </c>
      <c r="H26" s="16">
        <f t="shared" si="6"/>
        <v>27046.25</v>
      </c>
    </row>
    <row r="27" spans="1:8" ht="17" thickBot="1" x14ac:dyDescent="0.25">
      <c r="H27" s="17">
        <f>+SUM(H22:H26)</f>
        <v>599017.91250000009</v>
      </c>
    </row>
    <row r="28" spans="1:8" x14ac:dyDescent="0.2">
      <c r="H28" s="16"/>
    </row>
    <row r="29" spans="1:8" x14ac:dyDescent="0.2">
      <c r="A29" s="1" t="s">
        <v>31</v>
      </c>
    </row>
    <row r="30" spans="1:8" ht="51" x14ac:dyDescent="0.2">
      <c r="B30" s="13" t="s">
        <v>24</v>
      </c>
      <c r="C30" s="13" t="s">
        <v>25</v>
      </c>
      <c r="D30" s="13" t="s">
        <v>26</v>
      </c>
      <c r="E30" s="13" t="s">
        <v>27</v>
      </c>
      <c r="F30" s="13" t="s">
        <v>69</v>
      </c>
      <c r="G30" s="13" t="s">
        <v>28</v>
      </c>
      <c r="H30" s="13" t="s">
        <v>29</v>
      </c>
    </row>
    <row r="31" spans="1:8" x14ac:dyDescent="0.2">
      <c r="B31" s="1" t="s">
        <v>20</v>
      </c>
      <c r="C31" s="19">
        <f>SUM($C$13:$C$17)*D31</f>
        <v>137.9</v>
      </c>
      <c r="D31" s="18">
        <f>+D22+0.05</f>
        <v>0.49426523297491037</v>
      </c>
      <c r="E31" s="1">
        <f>E22</f>
        <v>540</v>
      </c>
      <c r="F31" s="15">
        <f>+($D$6-($D$8*(E31-550)/100))</f>
        <v>4.0750000000000002</v>
      </c>
      <c r="G31" s="16">
        <f>+(E31*F31)</f>
        <v>2200.5</v>
      </c>
      <c r="H31" s="16">
        <f>+C31*G31</f>
        <v>303448.95</v>
      </c>
    </row>
    <row r="32" spans="1:8" x14ac:dyDescent="0.2">
      <c r="B32" s="1" t="s">
        <v>21</v>
      </c>
      <c r="C32" s="19">
        <f t="shared" ref="C32:C35" si="7">SUM($C$13:$C$17)*D32</f>
        <v>45</v>
      </c>
      <c r="D32" s="14">
        <f>+IF(((D26+D25+D24)&gt;=0.05),D23,IF((D23-(0.05-(D24+D25+D26)))&gt;0,(D23-(0.05-(D24+D25+D26))),0))</f>
        <v>0.16129032258064516</v>
      </c>
      <c r="E32" s="1">
        <f t="shared" ref="E32:E34" si="8">E23</f>
        <v>505</v>
      </c>
      <c r="F32" s="15">
        <f t="shared" ref="F32:F35" si="9">+($D$6-($D$8*(E32-550)/100))</f>
        <v>4.3375000000000004</v>
      </c>
      <c r="G32" s="16">
        <f t="shared" ref="G32:G35" si="10">+(E32*F32)</f>
        <v>2190.4375</v>
      </c>
      <c r="H32" s="16">
        <f t="shared" ref="H32:H35" si="11">+C32*G32</f>
        <v>98569.6875</v>
      </c>
    </row>
    <row r="33" spans="1:8" x14ac:dyDescent="0.2">
      <c r="B33" s="1" t="s">
        <v>22</v>
      </c>
      <c r="C33" s="19">
        <f t="shared" si="7"/>
        <v>44</v>
      </c>
      <c r="D33" s="14">
        <f>+IF(((D25+D26)&gt;=0.05),D24,IF((D24-(0.05-(D25+D26)))&gt;0,(D24-(0.05-(D25+D26))),0))</f>
        <v>0.15770609318996415</v>
      </c>
      <c r="E33" s="1">
        <f t="shared" si="8"/>
        <v>450</v>
      </c>
      <c r="F33" s="15">
        <f t="shared" si="9"/>
        <v>4.75</v>
      </c>
      <c r="G33" s="16">
        <f t="shared" si="10"/>
        <v>2137.5</v>
      </c>
      <c r="H33" s="16">
        <f t="shared" si="11"/>
        <v>94050</v>
      </c>
    </row>
    <row r="34" spans="1:8" x14ac:dyDescent="0.2">
      <c r="B34" s="1" t="s">
        <v>38</v>
      </c>
      <c r="C34" s="19">
        <f t="shared" si="7"/>
        <v>52</v>
      </c>
      <c r="D34" s="14">
        <f>+IF(((D26)&gt;=0.05),D25,IF((D25-(0.05-(D26)))&gt;0,(D25-(0.05-(D26))),0))</f>
        <v>0.1863799283154122</v>
      </c>
      <c r="E34" s="1">
        <f t="shared" si="8"/>
        <v>400</v>
      </c>
      <c r="F34" s="15">
        <f t="shared" si="9"/>
        <v>5.125</v>
      </c>
      <c r="G34" s="16">
        <f t="shared" si="10"/>
        <v>2050</v>
      </c>
      <c r="H34" s="16">
        <f t="shared" si="11"/>
        <v>106600</v>
      </c>
    </row>
    <row r="35" spans="1:8" ht="17" thickBot="1" x14ac:dyDescent="0.25">
      <c r="B35" s="1" t="s">
        <v>39</v>
      </c>
      <c r="C35" s="19">
        <f t="shared" si="7"/>
        <v>9.9999999999999395E-2</v>
      </c>
      <c r="D35" s="14">
        <f>+IF(((D26)&gt;=0.05),(D26-0.05),0)</f>
        <v>3.5842293906809819E-4</v>
      </c>
      <c r="E35" s="1">
        <f>E26</f>
        <v>350</v>
      </c>
      <c r="F35" s="15">
        <f t="shared" si="9"/>
        <v>5.5</v>
      </c>
      <c r="G35" s="16">
        <f t="shared" si="10"/>
        <v>1925</v>
      </c>
      <c r="H35" s="16">
        <f t="shared" si="11"/>
        <v>192.49999999999883</v>
      </c>
    </row>
    <row r="36" spans="1:8" ht="17" thickBot="1" x14ac:dyDescent="0.25">
      <c r="D36" s="18"/>
      <c r="H36" s="17">
        <f>+SUM(H31:H35)</f>
        <v>602861.13749999995</v>
      </c>
    </row>
    <row r="37" spans="1:8" x14ac:dyDescent="0.2">
      <c r="H37" s="16"/>
    </row>
    <row r="38" spans="1:8" x14ac:dyDescent="0.2">
      <c r="A38" s="1" t="s">
        <v>32</v>
      </c>
    </row>
    <row r="39" spans="1:8" ht="51" x14ac:dyDescent="0.2">
      <c r="B39" s="13" t="s">
        <v>24</v>
      </c>
      <c r="C39" s="13" t="s">
        <v>25</v>
      </c>
      <c r="D39" s="13" t="s">
        <v>26</v>
      </c>
      <c r="E39" s="13" t="s">
        <v>27</v>
      </c>
      <c r="F39" s="13" t="s">
        <v>69</v>
      </c>
      <c r="G39" s="13" t="s">
        <v>28</v>
      </c>
      <c r="H39" s="13" t="s">
        <v>29</v>
      </c>
    </row>
    <row r="40" spans="1:8" x14ac:dyDescent="0.2">
      <c r="B40" s="1" t="s">
        <v>20</v>
      </c>
      <c r="C40" s="19">
        <f>SUM($C$13:$C$17)*D40</f>
        <v>151.85</v>
      </c>
      <c r="D40" s="18">
        <f>+D31+0.05</f>
        <v>0.54426523297491036</v>
      </c>
      <c r="E40" s="1">
        <f>E31</f>
        <v>540</v>
      </c>
      <c r="F40" s="15">
        <f>+($D$6-($D$8*(E40-550)/100))</f>
        <v>4.0750000000000002</v>
      </c>
      <c r="G40" s="16">
        <f>+(E40*F40)</f>
        <v>2200.5</v>
      </c>
      <c r="H40" s="16">
        <f>+C40*G40</f>
        <v>334145.92499999999</v>
      </c>
    </row>
    <row r="41" spans="1:8" x14ac:dyDescent="0.2">
      <c r="B41" s="1" t="s">
        <v>21</v>
      </c>
      <c r="C41" s="19">
        <f t="shared" ref="C41:C44" si="12">SUM($C$13:$C$17)*D41</f>
        <v>45</v>
      </c>
      <c r="D41" s="14">
        <f>+IF(((D35+D34+D33)&gt;=0.05),D32,IF((D32-(0.05-(D33+D34+D35)))&gt;0,(D32-(0.05-(D33+D34+D35))),0))</f>
        <v>0.16129032258064516</v>
      </c>
      <c r="E41" s="1">
        <f t="shared" ref="E41:E44" si="13">E32</f>
        <v>505</v>
      </c>
      <c r="F41" s="15">
        <f t="shared" ref="F41:F44" si="14">+($D$6-($D$8*(E41-550)/100))</f>
        <v>4.3375000000000004</v>
      </c>
      <c r="G41" s="16">
        <f t="shared" ref="G41:G44" si="15">+(E41*F41)</f>
        <v>2190.4375</v>
      </c>
      <c r="H41" s="16">
        <f t="shared" ref="H41:H44" si="16">+C41*G41</f>
        <v>98569.6875</v>
      </c>
    </row>
    <row r="42" spans="1:8" x14ac:dyDescent="0.2">
      <c r="B42" s="1" t="s">
        <v>22</v>
      </c>
      <c r="C42" s="19">
        <f t="shared" si="12"/>
        <v>44</v>
      </c>
      <c r="D42" s="14">
        <f>+IF(((D34+D35)&gt;=0.05),D33,IF((D33-(0.05-(D34+D35)))&gt;0,(D33-(0.05-(D34+D35))),0))</f>
        <v>0.15770609318996415</v>
      </c>
      <c r="E42" s="1">
        <f t="shared" si="13"/>
        <v>450</v>
      </c>
      <c r="F42" s="15">
        <f t="shared" si="14"/>
        <v>4.75</v>
      </c>
      <c r="G42" s="16">
        <f t="shared" si="15"/>
        <v>2137.5</v>
      </c>
      <c r="H42" s="16">
        <f t="shared" si="16"/>
        <v>94050</v>
      </c>
    </row>
    <row r="43" spans="1:8" x14ac:dyDescent="0.2">
      <c r="B43" s="1" t="s">
        <v>38</v>
      </c>
      <c r="C43" s="19">
        <f t="shared" si="12"/>
        <v>38.150000000000006</v>
      </c>
      <c r="D43" s="14">
        <f>+IF(((D35)&gt;=0.05),D34,IF((D34-(0.05-(D35)))&gt;0,(D34-(0.05-(D35))),0))</f>
        <v>0.13673835125448031</v>
      </c>
      <c r="E43" s="1">
        <f t="shared" si="13"/>
        <v>400</v>
      </c>
      <c r="F43" s="15">
        <f t="shared" si="14"/>
        <v>5.125</v>
      </c>
      <c r="G43" s="16">
        <f t="shared" si="15"/>
        <v>2050</v>
      </c>
      <c r="H43" s="16">
        <f t="shared" si="16"/>
        <v>78207.500000000015</v>
      </c>
    </row>
    <row r="44" spans="1:8" ht="17" thickBot="1" x14ac:dyDescent="0.25">
      <c r="B44" s="1" t="s">
        <v>39</v>
      </c>
      <c r="C44" s="19">
        <f t="shared" si="12"/>
        <v>0</v>
      </c>
      <c r="D44" s="14">
        <f>+IF(((D35)&gt;=0.05),(D35-0.05),0)</f>
        <v>0</v>
      </c>
      <c r="E44" s="1">
        <f t="shared" si="13"/>
        <v>350</v>
      </c>
      <c r="F44" s="15">
        <f t="shared" si="14"/>
        <v>5.5</v>
      </c>
      <c r="G44" s="16">
        <f t="shared" si="15"/>
        <v>1925</v>
      </c>
      <c r="H44" s="16">
        <f t="shared" si="16"/>
        <v>0</v>
      </c>
    </row>
    <row r="45" spans="1:8" ht="17" thickBot="1" x14ac:dyDescent="0.25">
      <c r="H45" s="17">
        <f>+SUM(H40:H44)</f>
        <v>604973.11250000005</v>
      </c>
    </row>
    <row r="46" spans="1:8" x14ac:dyDescent="0.2">
      <c r="A46" s="1" t="s">
        <v>33</v>
      </c>
      <c r="H46" s="20"/>
    </row>
    <row r="47" spans="1:8" ht="51" x14ac:dyDescent="0.2">
      <c r="B47" s="13" t="s">
        <v>24</v>
      </c>
      <c r="C47" s="13" t="s">
        <v>25</v>
      </c>
      <c r="D47" s="13" t="s">
        <v>26</v>
      </c>
      <c r="E47" s="13" t="s">
        <v>27</v>
      </c>
      <c r="F47" s="13" t="s">
        <v>69</v>
      </c>
      <c r="G47" s="13" t="s">
        <v>28</v>
      </c>
      <c r="H47" s="13" t="s">
        <v>29</v>
      </c>
    </row>
    <row r="48" spans="1:8" x14ac:dyDescent="0.2">
      <c r="B48" s="1" t="s">
        <v>20</v>
      </c>
      <c r="C48" s="19">
        <f>SUM($C$13:$C$17)*D48</f>
        <v>165.8</v>
      </c>
      <c r="D48" s="18">
        <f>+D40+0.05</f>
        <v>0.59426523297491041</v>
      </c>
      <c r="E48" s="1">
        <f>E40</f>
        <v>540</v>
      </c>
      <c r="F48" s="15">
        <f>+($D$6-($D$8*(E48-550)/100))</f>
        <v>4.0750000000000002</v>
      </c>
      <c r="G48" s="16">
        <f>+(E48*F48)</f>
        <v>2200.5</v>
      </c>
      <c r="H48" s="16">
        <f>+C48*G48</f>
        <v>364842.9</v>
      </c>
    </row>
    <row r="49" spans="1:8" x14ac:dyDescent="0.2">
      <c r="B49" s="1" t="s">
        <v>21</v>
      </c>
      <c r="C49" s="19">
        <f t="shared" ref="C49:C52" si="17">SUM($C$13:$C$17)*D49</f>
        <v>45</v>
      </c>
      <c r="D49" s="14">
        <f>+IF(((D44+D43+D42)&gt;=0.05),D41,IF((D41-(0.05-(D42+D43+D44)))&gt;0,(D41-(0.05-(D42+D43+D44))),0))</f>
        <v>0.16129032258064516</v>
      </c>
      <c r="E49" s="1">
        <f t="shared" ref="E49:E52" si="18">E41</f>
        <v>505</v>
      </c>
      <c r="F49" s="15">
        <f t="shared" ref="F49:F52" si="19">+($D$6-($D$8*(E49-550)/100))</f>
        <v>4.3375000000000004</v>
      </c>
      <c r="G49" s="16">
        <f t="shared" ref="G49:G60" si="20">+(E49*F49)</f>
        <v>2190.4375</v>
      </c>
      <c r="H49" s="16">
        <f t="shared" ref="H49:H52" si="21">+C49*G49</f>
        <v>98569.6875</v>
      </c>
    </row>
    <row r="50" spans="1:8" x14ac:dyDescent="0.2">
      <c r="B50" s="1" t="s">
        <v>22</v>
      </c>
      <c r="C50" s="19">
        <f t="shared" si="17"/>
        <v>44</v>
      </c>
      <c r="D50" s="14">
        <f>+IF(((D43+D44)&gt;=0.05),D42,IF((D42-(0.05-(D43+D44)))&gt;0,(D42-(0.05-(D43+D44))),0))</f>
        <v>0.15770609318996415</v>
      </c>
      <c r="E50" s="1">
        <f t="shared" si="18"/>
        <v>450</v>
      </c>
      <c r="F50" s="15">
        <f t="shared" si="19"/>
        <v>4.75</v>
      </c>
      <c r="G50" s="16">
        <f t="shared" si="20"/>
        <v>2137.5</v>
      </c>
      <c r="H50" s="16">
        <f t="shared" si="21"/>
        <v>94050</v>
      </c>
    </row>
    <row r="51" spans="1:8" x14ac:dyDescent="0.2">
      <c r="B51" s="1" t="s">
        <v>38</v>
      </c>
      <c r="C51" s="19">
        <f t="shared" si="17"/>
        <v>24.200000000000003</v>
      </c>
      <c r="D51" s="14">
        <f>+IF(((D44)&gt;=0.05),D43,IF((D43-(0.05-(D44)))&gt;0,(D43-(0.05-(D44))),0))</f>
        <v>8.6738351254480303E-2</v>
      </c>
      <c r="E51" s="1">
        <f t="shared" si="18"/>
        <v>400</v>
      </c>
      <c r="F51" s="15">
        <f t="shared" si="19"/>
        <v>5.125</v>
      </c>
      <c r="G51" s="16">
        <f t="shared" si="20"/>
        <v>2050</v>
      </c>
      <c r="H51" s="16">
        <f t="shared" si="21"/>
        <v>49610.000000000007</v>
      </c>
    </row>
    <row r="52" spans="1:8" ht="17" thickBot="1" x14ac:dyDescent="0.25">
      <c r="B52" s="1" t="s">
        <v>39</v>
      </c>
      <c r="C52" s="19">
        <f t="shared" si="17"/>
        <v>0</v>
      </c>
      <c r="D52" s="14">
        <f>+IF(((D44)&gt;=0.05),(D44-0.05),0)</f>
        <v>0</v>
      </c>
      <c r="E52" s="1">
        <f t="shared" si="18"/>
        <v>350</v>
      </c>
      <c r="F52" s="15">
        <f t="shared" si="19"/>
        <v>5.5</v>
      </c>
      <c r="G52" s="16">
        <f t="shared" si="20"/>
        <v>1925</v>
      </c>
      <c r="H52" s="16">
        <f t="shared" si="21"/>
        <v>0</v>
      </c>
    </row>
    <row r="53" spans="1:8" ht="17" thickBot="1" x14ac:dyDescent="0.25">
      <c r="G53" s="16">
        <f t="shared" si="20"/>
        <v>0</v>
      </c>
      <c r="H53" s="17">
        <f>+SUM(H48:H52)</f>
        <v>607072.58750000002</v>
      </c>
    </row>
    <row r="54" spans="1:8" x14ac:dyDescent="0.2">
      <c r="A54" s="1" t="s">
        <v>34</v>
      </c>
      <c r="G54" s="16">
        <f t="shared" si="20"/>
        <v>0</v>
      </c>
    </row>
    <row r="55" spans="1:8" ht="51" x14ac:dyDescent="0.2">
      <c r="B55" s="13" t="s">
        <v>24</v>
      </c>
      <c r="C55" s="13" t="s">
        <v>25</v>
      </c>
      <c r="D55" s="13" t="s">
        <v>26</v>
      </c>
      <c r="E55" s="13" t="s">
        <v>27</v>
      </c>
      <c r="F55" s="13" t="s">
        <v>69</v>
      </c>
      <c r="G55" s="97" t="s">
        <v>28</v>
      </c>
      <c r="H55" s="13" t="s">
        <v>29</v>
      </c>
    </row>
    <row r="56" spans="1:8" x14ac:dyDescent="0.2">
      <c r="B56" s="1" t="s">
        <v>20</v>
      </c>
      <c r="C56" s="19">
        <f>SUM($C$13:$C$17)*D56</f>
        <v>179.75000000000003</v>
      </c>
      <c r="D56" s="18">
        <f>+D48+0.05</f>
        <v>0.64426523297491045</v>
      </c>
      <c r="E56" s="1">
        <f>E48</f>
        <v>540</v>
      </c>
      <c r="F56" s="15">
        <f>+($D$6-($D$8*(E56-550)/100))</f>
        <v>4.0750000000000002</v>
      </c>
      <c r="G56" s="16">
        <f t="shared" si="20"/>
        <v>2200.5</v>
      </c>
      <c r="H56" s="16">
        <f>+C56*G56</f>
        <v>395539.87500000006</v>
      </c>
    </row>
    <row r="57" spans="1:8" x14ac:dyDescent="0.2">
      <c r="B57" s="1" t="s">
        <v>21</v>
      </c>
      <c r="C57" s="19">
        <f t="shared" ref="C57:C60" si="22">SUM($C$13:$C$17)*D57</f>
        <v>45</v>
      </c>
      <c r="D57" s="14">
        <f>+IF(((D52+D51+D50)&gt;=0.05),D49,IF((D49-(0.05-(D50+D51+D52)))&gt;0,(D49-(0.05-(D50+D51+D52))),0))</f>
        <v>0.16129032258064516</v>
      </c>
      <c r="E57" s="1">
        <f t="shared" ref="E57:E60" si="23">E49</f>
        <v>505</v>
      </c>
      <c r="F57" s="15">
        <f t="shared" ref="F57:F60" si="24">+($D$6-($D$8*(E57-550)/100))</f>
        <v>4.3375000000000004</v>
      </c>
      <c r="G57" s="16">
        <f t="shared" si="20"/>
        <v>2190.4375</v>
      </c>
      <c r="H57" s="16">
        <f t="shared" ref="H57:H60" si="25">+C57*G57</f>
        <v>98569.6875</v>
      </c>
    </row>
    <row r="58" spans="1:8" x14ac:dyDescent="0.2">
      <c r="B58" s="1" t="s">
        <v>22</v>
      </c>
      <c r="C58" s="19">
        <f t="shared" si="22"/>
        <v>44</v>
      </c>
      <c r="D58" s="14">
        <f>+IF(((D51+D52)&gt;=0.05),D50,IF((D50-(0.05-(D51+D52)))&gt;0,(D50-(0.05-(D51+D52))),0))</f>
        <v>0.15770609318996415</v>
      </c>
      <c r="E58" s="1">
        <f t="shared" si="23"/>
        <v>450</v>
      </c>
      <c r="F58" s="15">
        <f t="shared" si="24"/>
        <v>4.75</v>
      </c>
      <c r="G58" s="16">
        <f t="shared" si="20"/>
        <v>2137.5</v>
      </c>
      <c r="H58" s="16">
        <f t="shared" si="25"/>
        <v>94050</v>
      </c>
    </row>
    <row r="59" spans="1:8" x14ac:dyDescent="0.2">
      <c r="B59" s="1" t="s">
        <v>38</v>
      </c>
      <c r="C59" s="19">
        <f t="shared" si="22"/>
        <v>10.250000000000004</v>
      </c>
      <c r="D59" s="14">
        <f>+IF(((D52)&gt;=0.05),D51,IF((D51-(0.05-(D52)))&gt;0,(D51-(0.05-(D52))),0))</f>
        <v>3.67383512544803E-2</v>
      </c>
      <c r="E59" s="1">
        <f t="shared" si="23"/>
        <v>400</v>
      </c>
      <c r="F59" s="15">
        <f t="shared" si="24"/>
        <v>5.125</v>
      </c>
      <c r="G59" s="16">
        <f t="shared" si="20"/>
        <v>2050</v>
      </c>
      <c r="H59" s="16">
        <f t="shared" si="25"/>
        <v>21012.500000000007</v>
      </c>
    </row>
    <row r="60" spans="1:8" ht="17" thickBot="1" x14ac:dyDescent="0.25">
      <c r="B60" s="1" t="s">
        <v>39</v>
      </c>
      <c r="C60" s="19">
        <f t="shared" si="22"/>
        <v>0</v>
      </c>
      <c r="D60" s="14">
        <f>+IF(((D52)&gt;=0.05),(D52-0.05),0)</f>
        <v>0</v>
      </c>
      <c r="E60" s="1">
        <f t="shared" si="23"/>
        <v>350</v>
      </c>
      <c r="F60" s="15">
        <f t="shared" si="24"/>
        <v>5.5</v>
      </c>
      <c r="G60" s="16">
        <f t="shared" si="20"/>
        <v>1925</v>
      </c>
      <c r="H60" s="16">
        <f t="shared" si="25"/>
        <v>0</v>
      </c>
    </row>
    <row r="61" spans="1:8" ht="17" thickBot="1" x14ac:dyDescent="0.25">
      <c r="H61" s="17">
        <f>+SUM(H56:H60)</f>
        <v>609172.0625</v>
      </c>
    </row>
    <row r="62" spans="1:8" x14ac:dyDescent="0.2">
      <c r="C62" s="19"/>
    </row>
  </sheetData>
  <sheetProtection algorithmName="SHA-512" hashValue="x3dtBhz+6FMZJUS49atIRlCbhn1lWzAzuPL9FX0cMUXx3CxqvBqjeaMKDOX8AvZOcRMe74/+QyzUTCLFRsWiTg==" saltValue="hYuxJX4q5oSQFLc42toJTQ==" spinCount="100000" sheet="1" objects="1" scenarios="1"/>
  <mergeCells count="1">
    <mergeCell ref="J6:P6"/>
  </mergeCells>
  <conditionalFormatting sqref="D22">
    <cfRule type="cellIs" dxfId="4" priority="4" operator="greaterThan">
      <formula>1</formula>
    </cfRule>
  </conditionalFormatting>
  <conditionalFormatting sqref="D31">
    <cfRule type="cellIs" dxfId="3" priority="3" operator="greaterThan">
      <formula>1</formula>
    </cfRule>
  </conditionalFormatting>
  <conditionalFormatting sqref="D40">
    <cfRule type="cellIs" dxfId="2" priority="5" operator="greaterThan">
      <formula>1</formula>
    </cfRule>
    <cfRule type="aboveAverage" priority="6"/>
  </conditionalFormatting>
  <conditionalFormatting sqref="D48">
    <cfRule type="cellIs" dxfId="1" priority="2" operator="greaterThan">
      <formula>1</formula>
    </cfRule>
  </conditionalFormatting>
  <conditionalFormatting sqref="D56">
    <cfRule type="cellIs" dxfId="0" priority="1" operator="greaterThan">
      <formula>1</formula>
    </cfRule>
  </conditionalFormatting>
  <pageMargins left="0.7" right="0.7" top="0.75" bottom="0.75" header="0.3" footer="0.3"/>
  <pageSetup scale="87" fitToHeight="0" orientation="portrait" r:id="rId1"/>
  <rowBreaks count="1" manualBreakCount="1">
    <brk id="5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100"/>
    <pageSetUpPr fitToPage="1"/>
  </sheetPr>
  <dimension ref="E3:K20"/>
  <sheetViews>
    <sheetView workbookViewId="0">
      <selection sqref="A1:L22"/>
    </sheetView>
  </sheetViews>
  <sheetFormatPr baseColWidth="10" defaultColWidth="8.83203125" defaultRowHeight="15" x14ac:dyDescent="0.2"/>
  <cols>
    <col min="4" max="4" width="17.83203125" customWidth="1"/>
    <col min="8" max="8" width="17.33203125" customWidth="1"/>
    <col min="12" max="12" width="26" customWidth="1"/>
  </cols>
  <sheetData>
    <row r="3" spans="5:11" ht="33" x14ac:dyDescent="0.2">
      <c r="E3" s="104" t="s">
        <v>70</v>
      </c>
      <c r="F3" s="104"/>
      <c r="G3" s="104"/>
      <c r="H3" s="104"/>
    </row>
    <row r="4" spans="5:11" ht="18" x14ac:dyDescent="0.2">
      <c r="E4" s="98" t="s">
        <v>71</v>
      </c>
      <c r="F4" s="98"/>
      <c r="G4" s="98"/>
      <c r="H4" s="98"/>
      <c r="I4" s="98"/>
      <c r="J4" s="98"/>
      <c r="K4" s="98"/>
    </row>
    <row r="5" spans="5:11" ht="18" x14ac:dyDescent="0.2">
      <c r="E5" s="98" t="s">
        <v>72</v>
      </c>
      <c r="F5" s="98"/>
      <c r="G5" s="98"/>
      <c r="H5" s="98"/>
      <c r="I5" s="98"/>
      <c r="J5" s="98"/>
      <c r="K5" s="98"/>
    </row>
    <row r="7" spans="5:11" ht="20" x14ac:dyDescent="0.2">
      <c r="E7" s="99" t="s">
        <v>73</v>
      </c>
    </row>
    <row r="8" spans="5:11" ht="16" x14ac:dyDescent="0.2">
      <c r="E8" s="100" t="s">
        <v>74</v>
      </c>
      <c r="F8" s="100"/>
      <c r="G8" s="100"/>
      <c r="H8" s="100"/>
      <c r="I8" s="100"/>
      <c r="J8" s="100"/>
      <c r="K8" s="100"/>
    </row>
    <row r="10" spans="5:11" ht="20" x14ac:dyDescent="0.2">
      <c r="E10" s="99" t="s">
        <v>75</v>
      </c>
    </row>
    <row r="11" spans="5:11" ht="16" x14ac:dyDescent="0.2">
      <c r="E11" s="100" t="s">
        <v>76</v>
      </c>
      <c r="F11" s="100"/>
      <c r="G11" s="100"/>
      <c r="H11" s="100"/>
      <c r="I11" s="100"/>
      <c r="J11" s="100"/>
      <c r="K11" s="100"/>
    </row>
    <row r="13" spans="5:11" ht="20" x14ac:dyDescent="0.2">
      <c r="E13" s="99" t="s">
        <v>77</v>
      </c>
    </row>
    <row r="14" spans="5:11" ht="16" x14ac:dyDescent="0.2">
      <c r="E14" s="101" t="s">
        <v>78</v>
      </c>
      <c r="F14" s="100"/>
      <c r="G14" s="100"/>
      <c r="H14" s="100"/>
      <c r="I14" s="100"/>
      <c r="J14" s="100"/>
      <c r="K14" s="100"/>
    </row>
    <row r="16" spans="5:11" ht="20" x14ac:dyDescent="0.2">
      <c r="E16" s="99" t="s">
        <v>79</v>
      </c>
    </row>
    <row r="17" spans="5:11" ht="16" x14ac:dyDescent="0.2">
      <c r="E17" s="100" t="s">
        <v>80</v>
      </c>
      <c r="F17" s="100"/>
      <c r="G17" s="100"/>
      <c r="H17" s="100"/>
      <c r="I17" s="100"/>
      <c r="J17" s="100"/>
      <c r="K17" s="100"/>
    </row>
    <row r="19" spans="5:11" ht="20" x14ac:dyDescent="0.2">
      <c r="E19" s="99" t="s">
        <v>81</v>
      </c>
    </row>
    <row r="20" spans="5:11" ht="16" x14ac:dyDescent="0.2">
      <c r="E20" s="101" t="s">
        <v>82</v>
      </c>
      <c r="F20" s="101"/>
      <c r="G20" s="101"/>
      <c r="H20" s="101"/>
      <c r="I20" s="101"/>
      <c r="J20" s="101"/>
      <c r="K20" s="101"/>
    </row>
  </sheetData>
  <sheetProtection algorithmName="SHA-512" hashValue="aWnzhUMzNnzNDHJYqMv08iSlUNyXaYfFR/utCSvGdvIV7eAKeskCwyQ0xjD87bhu7fesYb8UzMQcNJhkpGNASQ==" saltValue="tITee6Mm53SQ86mLnstxbQ==" spinCount="100000" sheet="1" objects="1" scenarios="1"/>
  <mergeCells count="1">
    <mergeCell ref="E3:H3"/>
  </mergeCells>
  <hyperlinks>
    <hyperlink ref="E14" r:id="rId1" xr:uid="{6C1B06CA-444B-0C4A-9100-0D94CB781D45}"/>
    <hyperlink ref="E20:K20" r:id="rId2" display="extension.sdstate.edu " xr:uid="{27C06EEF-2104-EA4D-B171-EEFDA50877DD}"/>
  </hyperlinks>
  <pageMargins left="0.7" right="0.7" top="0.75" bottom="0.75" header="0.3" footer="0.3"/>
  <pageSetup scale="60" fitToHeight="0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Read Me</vt:lpstr>
      <vt:lpstr>Cow Input Form</vt:lpstr>
      <vt:lpstr>Heifer Input Form</vt:lpstr>
      <vt:lpstr>Combined Herd</vt:lpstr>
      <vt:lpstr>Distribution Results</vt:lpstr>
      <vt:lpstr>Economics</vt:lpstr>
      <vt:lpstr>Contact</vt:lpstr>
      <vt:lpstr>'Combined Herd'!Print_Area</vt:lpstr>
      <vt:lpstr>Contact!Print_Area</vt:lpstr>
      <vt:lpstr>'Cow Input Form'!Print_Area</vt:lpstr>
      <vt:lpstr>'Distribution Results'!Print_Area</vt:lpstr>
      <vt:lpstr>Economics!Print_Area</vt:lpstr>
      <vt:lpstr>'Heifer Input Form'!Print_Area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Moorse, Kira</cp:lastModifiedBy>
  <cp:lastPrinted>2024-09-18T16:24:27Z</cp:lastPrinted>
  <dcterms:created xsi:type="dcterms:W3CDTF">2020-06-04T20:18:15Z</dcterms:created>
  <dcterms:modified xsi:type="dcterms:W3CDTF">2025-12-18T17:05:53Z</dcterms:modified>
</cp:coreProperties>
</file>