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kiragifford/Desktop/Ag Business Calculator Tool Update/P-00175-2025-Calving-Distribution-Calculator/03-Final/"/>
    </mc:Choice>
  </mc:AlternateContent>
  <xr:revisionPtr revIDLastSave="0" documentId="8_{25B58646-1295-0143-AC8B-686758543B9B}" xr6:coauthVersionLast="47" xr6:coauthVersionMax="47" xr10:uidLastSave="{00000000-0000-0000-0000-000000000000}"/>
  <bookViews>
    <workbookView xWindow="16900" yWindow="1120" windowWidth="29040" windowHeight="25660" tabRatio="673" xr2:uid="{00000000-000D-0000-FFFF-FFFF00000000}"/>
  </bookViews>
  <sheets>
    <sheet name="Read Me" sheetId="6" r:id="rId1"/>
    <sheet name="Cow Input Form" sheetId="1" r:id="rId2"/>
    <sheet name="Heifer Input Form" sheetId="2" r:id="rId3"/>
    <sheet name="Combined Herd" sheetId="3" r:id="rId4"/>
    <sheet name="Distribution Results" sheetId="4" r:id="rId5"/>
    <sheet name="Economics" sheetId="5" r:id="rId6"/>
    <sheet name="Contact" sheetId="7" r:id="rId7"/>
  </sheets>
  <externalReferences>
    <externalReference r:id="rId8"/>
  </externalReferences>
  <definedNames>
    <definedName name="_xlnm.Print_Area" localSheetId="3">'Combined Herd'!$H$1:$N$57</definedName>
    <definedName name="_xlnm.Print_Area" localSheetId="6">Contact!$A$1:$N$20</definedName>
    <definedName name="_xlnm.Print_Area" localSheetId="1">'Cow Input Form'!$H$1:$N$41</definedName>
    <definedName name="_xlnm.Print_Area" localSheetId="4">'Distribution Results'!$A$1:$N$43</definedName>
    <definedName name="_xlnm.Print_Area" localSheetId="5">Economics!$A$1:$H$61,Economics!$J$1:$P$28</definedName>
    <definedName name="_xlnm.Print_Area" localSheetId="2">'Heifer Input Form'!$H$1:$N$41</definedName>
    <definedName name="_xlnm.Print_Area" localSheetId="0">'Read Me'!$A$1:$I$27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5" l="1"/>
  <c r="D97" i="3"/>
  <c r="C97" i="3"/>
  <c r="B97" i="3"/>
  <c r="D96" i="3"/>
  <c r="C96" i="3"/>
  <c r="B96" i="3"/>
  <c r="D95" i="3"/>
  <c r="C95" i="3"/>
  <c r="B95" i="3"/>
  <c r="D94" i="3"/>
  <c r="C94" i="3"/>
  <c r="B94" i="3"/>
  <c r="D93" i="3"/>
  <c r="C93" i="3"/>
  <c r="B93" i="3"/>
  <c r="D92" i="3"/>
  <c r="C92" i="3"/>
  <c r="B92" i="3"/>
  <c r="D91" i="3"/>
  <c r="C91" i="3"/>
  <c r="B91" i="3"/>
  <c r="D90" i="3"/>
  <c r="C90" i="3"/>
  <c r="B90" i="3"/>
  <c r="D89" i="3"/>
  <c r="C89" i="3"/>
  <c r="B89" i="3"/>
  <c r="D88" i="3"/>
  <c r="C88" i="3"/>
  <c r="B88" i="3"/>
  <c r="D87" i="3"/>
  <c r="C87" i="3"/>
  <c r="B87" i="3"/>
  <c r="D86" i="3"/>
  <c r="C86" i="3"/>
  <c r="B86" i="3"/>
  <c r="D85" i="3"/>
  <c r="C85" i="3"/>
  <c r="B85" i="3"/>
  <c r="D84" i="3"/>
  <c r="C84" i="3"/>
  <c r="B84" i="3"/>
  <c r="D83" i="3"/>
  <c r="C83" i="3"/>
  <c r="B83" i="3"/>
  <c r="D82" i="3"/>
  <c r="C82" i="3"/>
  <c r="B82" i="3"/>
  <c r="D81" i="3"/>
  <c r="C81" i="3"/>
  <c r="B81" i="3"/>
  <c r="D80" i="3"/>
  <c r="C80" i="3"/>
  <c r="B80" i="3"/>
  <c r="D79" i="3"/>
  <c r="C79" i="3"/>
  <c r="B79" i="3"/>
  <c r="D78" i="3"/>
  <c r="C78" i="3"/>
  <c r="B78" i="3"/>
  <c r="D77" i="3"/>
  <c r="C77" i="3"/>
  <c r="B77" i="3"/>
  <c r="D76" i="3"/>
  <c r="C76" i="3"/>
  <c r="B76" i="3"/>
  <c r="D75" i="3"/>
  <c r="C75" i="3"/>
  <c r="B75" i="3"/>
  <c r="A75" i="3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D74" i="3"/>
  <c r="C74" i="3"/>
  <c r="B74" i="3"/>
  <c r="D73" i="3"/>
  <c r="C73" i="3"/>
  <c r="B73" i="3"/>
  <c r="D72" i="3"/>
  <c r="C72" i="3"/>
  <c r="B72" i="3"/>
  <c r="D71" i="3"/>
  <c r="C71" i="3"/>
  <c r="B71" i="3"/>
  <c r="D70" i="3"/>
  <c r="C70" i="3"/>
  <c r="B70" i="3"/>
  <c r="D69" i="3"/>
  <c r="C69" i="3"/>
  <c r="B69" i="3"/>
  <c r="D68" i="3"/>
  <c r="C68" i="3"/>
  <c r="B68" i="3"/>
  <c r="D67" i="3"/>
  <c r="C67" i="3"/>
  <c r="B67" i="3"/>
  <c r="D66" i="3"/>
  <c r="C66" i="3"/>
  <c r="B66" i="3"/>
  <c r="D65" i="3"/>
  <c r="C65" i="3"/>
  <c r="B65" i="3"/>
  <c r="D64" i="3"/>
  <c r="C64" i="3"/>
  <c r="B64" i="3"/>
  <c r="D63" i="3"/>
  <c r="C63" i="3"/>
  <c r="B63" i="3"/>
  <c r="D62" i="3"/>
  <c r="C62" i="3"/>
  <c r="B62" i="3"/>
  <c r="D61" i="3"/>
  <c r="C61" i="3"/>
  <c r="B61" i="3"/>
  <c r="D60" i="3"/>
  <c r="C60" i="3"/>
  <c r="B60" i="3"/>
  <c r="D59" i="3"/>
  <c r="C59" i="3"/>
  <c r="B59" i="3"/>
  <c r="D58" i="3"/>
  <c r="C58" i="3"/>
  <c r="B58" i="3"/>
  <c r="D57" i="3"/>
  <c r="C57" i="3"/>
  <c r="B57" i="3"/>
  <c r="D56" i="3"/>
  <c r="C56" i="3"/>
  <c r="B56" i="3"/>
  <c r="D55" i="3"/>
  <c r="C55" i="3"/>
  <c r="B55" i="3"/>
  <c r="D54" i="3"/>
  <c r="C54" i="3"/>
  <c r="B54" i="3"/>
  <c r="A54" i="3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D53" i="3"/>
  <c r="C53" i="3"/>
  <c r="B53" i="3"/>
  <c r="D52" i="3"/>
  <c r="C52" i="3"/>
  <c r="B52" i="3"/>
  <c r="D51" i="3"/>
  <c r="C51" i="3"/>
  <c r="B51" i="3"/>
  <c r="D50" i="3"/>
  <c r="C50" i="3"/>
  <c r="B50" i="3"/>
  <c r="D49" i="3"/>
  <c r="C49" i="3"/>
  <c r="B49" i="3"/>
  <c r="D48" i="3"/>
  <c r="C48" i="3"/>
  <c r="B48" i="3"/>
  <c r="D47" i="3"/>
  <c r="C47" i="3"/>
  <c r="B47" i="3"/>
  <c r="D46" i="3"/>
  <c r="C46" i="3"/>
  <c r="B46" i="3"/>
  <c r="D45" i="3"/>
  <c r="C45" i="3"/>
  <c r="B45" i="3"/>
  <c r="D44" i="3"/>
  <c r="C44" i="3"/>
  <c r="B44" i="3"/>
  <c r="D43" i="3"/>
  <c r="C43" i="3"/>
  <c r="B43" i="3"/>
  <c r="D42" i="3"/>
  <c r="C42" i="3"/>
  <c r="B42" i="3"/>
  <c r="D41" i="3"/>
  <c r="C41" i="3"/>
  <c r="B41" i="3"/>
  <c r="D40" i="3"/>
  <c r="C40" i="3"/>
  <c r="B40" i="3"/>
  <c r="D39" i="3"/>
  <c r="C39" i="3"/>
  <c r="B39" i="3"/>
  <c r="D38" i="3"/>
  <c r="C38" i="3"/>
  <c r="B38" i="3"/>
  <c r="D37" i="3"/>
  <c r="C37" i="3"/>
  <c r="B37" i="3"/>
  <c r="D36" i="3"/>
  <c r="C36" i="3"/>
  <c r="B36" i="3"/>
  <c r="D35" i="3"/>
  <c r="C35" i="3"/>
  <c r="B35" i="3"/>
  <c r="D34" i="3"/>
  <c r="C34" i="3"/>
  <c r="B34" i="3"/>
  <c r="D33" i="3"/>
  <c r="C33" i="3"/>
  <c r="B3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D32" i="3"/>
  <c r="C32" i="3"/>
  <c r="B32" i="3"/>
  <c r="D31" i="3"/>
  <c r="C31" i="3"/>
  <c r="B31" i="3"/>
  <c r="D30" i="3"/>
  <c r="C30" i="3"/>
  <c r="B30" i="3"/>
  <c r="D29" i="3"/>
  <c r="C29" i="3"/>
  <c r="B29" i="3"/>
  <c r="D28" i="3"/>
  <c r="C28" i="3"/>
  <c r="B28" i="3"/>
  <c r="D27" i="3"/>
  <c r="C27" i="3"/>
  <c r="B27" i="3"/>
  <c r="D26" i="3"/>
  <c r="C26" i="3"/>
  <c r="B26" i="3"/>
  <c r="D25" i="3"/>
  <c r="C25" i="3"/>
  <c r="B25" i="3"/>
  <c r="D24" i="3"/>
  <c r="C24" i="3"/>
  <c r="B24" i="3"/>
  <c r="D23" i="3"/>
  <c r="C23" i="3"/>
  <c r="B23" i="3"/>
  <c r="D22" i="3"/>
  <c r="C22" i="3"/>
  <c r="B22" i="3"/>
  <c r="D21" i="3"/>
  <c r="C21" i="3"/>
  <c r="B21" i="3"/>
  <c r="D20" i="3"/>
  <c r="C20" i="3"/>
  <c r="B20" i="3"/>
  <c r="D19" i="3"/>
  <c r="C19" i="3"/>
  <c r="B19" i="3"/>
  <c r="D18" i="3"/>
  <c r="C18" i="3"/>
  <c r="B18" i="3"/>
  <c r="D17" i="3"/>
  <c r="C17" i="3"/>
  <c r="B17" i="3"/>
  <c r="D16" i="3"/>
  <c r="C16" i="3"/>
  <c r="B16" i="3"/>
  <c r="D15" i="3"/>
  <c r="C15" i="3"/>
  <c r="B15" i="3"/>
  <c r="D14" i="3"/>
  <c r="C14" i="3"/>
  <c r="B14" i="3"/>
  <c r="D13" i="3"/>
  <c r="C13" i="3"/>
  <c r="B13" i="3"/>
  <c r="D12" i="3"/>
  <c r="C12" i="3"/>
  <c r="B12" i="3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D11" i="3"/>
  <c r="C11" i="3"/>
  <c r="B11" i="3"/>
  <c r="A95" i="2"/>
  <c r="B73" i="2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A73" i="2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B52" i="2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A52" i="2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B31" i="2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A31" i="2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95" i="1"/>
  <c r="B73" i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A73" i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B52" i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A52" i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B31" i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A31" i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9" i="1"/>
  <c r="I5" i="1"/>
  <c r="E10" i="4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J10" i="1"/>
  <c r="E15" i="5" l="1"/>
  <c r="E16" i="5"/>
  <c r="E14" i="5"/>
  <c r="I10" i="1"/>
  <c r="L10" i="2"/>
  <c r="M10" i="2"/>
  <c r="K10" i="1" l="1"/>
  <c r="L10" i="1"/>
  <c r="M10" i="1"/>
  <c r="E23" i="5" l="1"/>
  <c r="E32" i="5" s="1"/>
  <c r="E41" i="5" s="1"/>
  <c r="E49" i="5" s="1"/>
  <c r="E57" i="5" s="1"/>
  <c r="E24" i="5"/>
  <c r="E33" i="5" s="1"/>
  <c r="E42" i="5" s="1"/>
  <c r="E50" i="5" s="1"/>
  <c r="E58" i="5" s="1"/>
  <c r="E25" i="5"/>
  <c r="E34" i="5" s="1"/>
  <c r="E43" i="5" s="1"/>
  <c r="E51" i="5" s="1"/>
  <c r="E59" i="5" s="1"/>
  <c r="E17" i="5"/>
  <c r="E26" i="5" s="1"/>
  <c r="E35" i="5" s="1"/>
  <c r="E44" i="5" s="1"/>
  <c r="E52" i="5" s="1"/>
  <c r="E60" i="5" s="1"/>
  <c r="E13" i="5"/>
  <c r="E22" i="5" s="1"/>
  <c r="E31" i="5" s="1"/>
  <c r="E40" i="5" s="1"/>
  <c r="E48" i="5" s="1"/>
  <c r="E56" i="5" s="1"/>
  <c r="K4" i="5" l="1"/>
  <c r="B4" i="5"/>
  <c r="B4" i="4"/>
  <c r="J5" i="3"/>
  <c r="H5" i="3"/>
  <c r="C9" i="3"/>
  <c r="B9" i="3"/>
  <c r="B5" i="3"/>
  <c r="I5" i="3" s="1"/>
  <c r="J5" i="2"/>
  <c r="I5" i="2"/>
  <c r="H5" i="2"/>
  <c r="J5" i="1"/>
  <c r="I4" i="4"/>
  <c r="H5" i="1"/>
  <c r="B15" i="5"/>
  <c r="B14" i="5"/>
  <c r="B13" i="5"/>
  <c r="F41" i="5" l="1"/>
  <c r="F33" i="5"/>
  <c r="G33" i="5" s="1"/>
  <c r="F42" i="5"/>
  <c r="G42" i="5" s="1"/>
  <c r="F34" i="5"/>
  <c r="G34" i="5" s="1"/>
  <c r="F35" i="5"/>
  <c r="G35" i="5" s="1"/>
  <c r="F43" i="5"/>
  <c r="G43" i="5" s="1"/>
  <c r="F44" i="5"/>
  <c r="G44" i="5" s="1"/>
  <c r="F31" i="5"/>
  <c r="G31" i="5" s="1"/>
  <c r="F49" i="5"/>
  <c r="G49" i="5" s="1"/>
  <c r="F50" i="5"/>
  <c r="G50" i="5" s="1"/>
  <c r="F51" i="5"/>
  <c r="G51" i="5" s="1"/>
  <c r="F52" i="5"/>
  <c r="G52" i="5" s="1"/>
  <c r="F14" i="5"/>
  <c r="F15" i="5"/>
  <c r="F16" i="5"/>
  <c r="F25" i="5" s="1"/>
  <c r="G25" i="5" s="1"/>
  <c r="F17" i="5"/>
  <c r="F26" i="5" s="1"/>
  <c r="G26" i="5" s="1"/>
  <c r="F57" i="5"/>
  <c r="F58" i="5"/>
  <c r="F13" i="5"/>
  <c r="F59" i="5"/>
  <c r="F60" i="5"/>
  <c r="F56" i="5"/>
  <c r="F48" i="5"/>
  <c r="G48" i="5" s="1"/>
  <c r="F40" i="5"/>
  <c r="G40" i="5" s="1"/>
  <c r="F32" i="5"/>
  <c r="G32" i="5" s="1"/>
  <c r="G41" i="5"/>
  <c r="G57" i="5"/>
  <c r="G56" i="5"/>
  <c r="G58" i="5"/>
  <c r="G60" i="5"/>
  <c r="G59" i="5"/>
  <c r="G17" i="5" l="1"/>
  <c r="G16" i="5"/>
  <c r="F23" i="5"/>
  <c r="G23" i="5" s="1"/>
  <c r="G14" i="5"/>
  <c r="F24" i="5"/>
  <c r="G24" i="5" s="1"/>
  <c r="G15" i="5"/>
  <c r="F22" i="5"/>
  <c r="G22" i="5" s="1"/>
  <c r="G13" i="5"/>
  <c r="C11" i="4"/>
  <c r="G11" i="4"/>
  <c r="F11" i="4"/>
  <c r="E11" i="4"/>
  <c r="D11" i="4"/>
  <c r="G10" i="4"/>
  <c r="F10" i="4"/>
  <c r="D10" i="4"/>
  <c r="C10" i="4"/>
  <c r="D12" i="4" l="1"/>
  <c r="C14" i="5" s="1"/>
  <c r="H14" i="5" s="1"/>
  <c r="C12" i="4"/>
  <c r="C13" i="5" s="1"/>
  <c r="H13" i="5" s="1"/>
  <c r="E12" i="4"/>
  <c r="F12" i="4"/>
  <c r="C16" i="5" s="1"/>
  <c r="H16" i="5" s="1"/>
  <c r="G12" i="4"/>
  <c r="C17" i="5" s="1"/>
  <c r="H17" i="5" s="1"/>
  <c r="J11" i="4"/>
  <c r="J10" i="4"/>
  <c r="M11" i="4"/>
  <c r="N10" i="4"/>
  <c r="N11" i="4"/>
  <c r="M10" i="4"/>
  <c r="L10" i="4"/>
  <c r="K11" i="4"/>
  <c r="K10" i="4"/>
  <c r="L11" i="4"/>
  <c r="M11" i="3"/>
  <c r="K10" i="2"/>
  <c r="J10" i="2"/>
  <c r="C15" i="5" l="1"/>
  <c r="H15" i="5" s="1"/>
  <c r="H18" i="5" s="1"/>
  <c r="L9" i="5" s="1"/>
  <c r="M12" i="4"/>
  <c r="D16" i="5" s="1"/>
  <c r="K12" i="4"/>
  <c r="D14" i="5" s="1"/>
  <c r="N12" i="4"/>
  <c r="D17" i="5" s="1"/>
  <c r="L12" i="4"/>
  <c r="D15" i="5" s="1"/>
  <c r="J12" i="4"/>
  <c r="D13" i="5" s="1"/>
  <c r="D22" i="5" s="1"/>
  <c r="D31" i="5" s="1"/>
  <c r="L11" i="3"/>
  <c r="K11" i="3"/>
  <c r="I10" i="2"/>
  <c r="D25" i="5" l="1"/>
  <c r="C25" i="5" s="1"/>
  <c r="H25" i="5" s="1"/>
  <c r="D24" i="5"/>
  <c r="C24" i="5" s="1"/>
  <c r="H24" i="5" s="1"/>
  <c r="M9" i="5"/>
  <c r="O9" i="5" s="1"/>
  <c r="D23" i="5"/>
  <c r="C23" i="5" s="1"/>
  <c r="H23" i="5" s="1"/>
  <c r="D26" i="5"/>
  <c r="I11" i="3"/>
  <c r="C22" i="5"/>
  <c r="H22" i="5" s="1"/>
  <c r="J11" i="3"/>
  <c r="D34" i="5" l="1"/>
  <c r="C34" i="5" s="1"/>
  <c r="H34" i="5" s="1"/>
  <c r="D32" i="5"/>
  <c r="C32" i="5" s="1"/>
  <c r="H32" i="5" s="1"/>
  <c r="C26" i="5"/>
  <c r="H26" i="5" s="1"/>
  <c r="H27" i="5" s="1"/>
  <c r="M10" i="5" s="1"/>
  <c r="O10" i="5" s="1"/>
  <c r="D35" i="5"/>
  <c r="C35" i="5" s="1"/>
  <c r="H35" i="5" s="1"/>
  <c r="D33" i="5"/>
  <c r="C33" i="5" s="1"/>
  <c r="H33" i="5" s="1"/>
  <c r="D40" i="5"/>
  <c r="C31" i="5"/>
  <c r="H31" i="5" s="1"/>
  <c r="D41" i="5" l="1"/>
  <c r="C41" i="5" s="1"/>
  <c r="H41" i="5" s="1"/>
  <c r="D42" i="5"/>
  <c r="C42" i="5" s="1"/>
  <c r="H42" i="5" s="1"/>
  <c r="D44" i="5"/>
  <c r="C44" i="5" s="1"/>
  <c r="H44" i="5" s="1"/>
  <c r="D43" i="5"/>
  <c r="C43" i="5" s="1"/>
  <c r="H43" i="5" s="1"/>
  <c r="L10" i="5"/>
  <c r="D48" i="5"/>
  <c r="C40" i="5"/>
  <c r="H40" i="5" s="1"/>
  <c r="H36" i="5"/>
  <c r="D52" i="5" l="1"/>
  <c r="C52" i="5" s="1"/>
  <c r="H52" i="5" s="1"/>
  <c r="D51" i="5"/>
  <c r="C51" i="5" s="1"/>
  <c r="H51" i="5" s="1"/>
  <c r="D49" i="5"/>
  <c r="C49" i="5" s="1"/>
  <c r="H49" i="5" s="1"/>
  <c r="D50" i="5"/>
  <c r="C50" i="5" s="1"/>
  <c r="H50" i="5" s="1"/>
  <c r="H45" i="5"/>
  <c r="D56" i="5"/>
  <c r="C48" i="5"/>
  <c r="H48" i="5" s="1"/>
  <c r="L11" i="5"/>
  <c r="M11" i="5"/>
  <c r="O11" i="5" s="1"/>
  <c r="L12" i="5" l="1"/>
  <c r="M12" i="5"/>
  <c r="O12" i="5" s="1"/>
  <c r="D60" i="5"/>
  <c r="C60" i="5" s="1"/>
  <c r="H60" i="5" s="1"/>
  <c r="D59" i="5"/>
  <c r="C59" i="5" s="1"/>
  <c r="H59" i="5" s="1"/>
  <c r="D57" i="5"/>
  <c r="C57" i="5" s="1"/>
  <c r="H57" i="5" s="1"/>
  <c r="D58" i="5"/>
  <c r="C58" i="5" s="1"/>
  <c r="H58" i="5" s="1"/>
  <c r="H53" i="5"/>
  <c r="C56" i="5"/>
  <c r="H56" i="5" s="1"/>
  <c r="L13" i="5" l="1"/>
  <c r="M13" i="5"/>
  <c r="O13" i="5" s="1"/>
  <c r="H61" i="5"/>
  <c r="L14" i="5" l="1"/>
  <c r="M14" i="5"/>
  <c r="O14" i="5" s="1"/>
</calcChain>
</file>

<file path=xl/sharedStrings.xml><?xml version="1.0" encoding="utf-8"?>
<sst xmlns="http://schemas.openxmlformats.org/spreadsheetml/2006/main" count="180" uniqueCount="83">
  <si>
    <t>Start of Calving:</t>
  </si>
  <si>
    <t>Cows</t>
  </si>
  <si>
    <t>Calving Day</t>
  </si>
  <si>
    <t>Period</t>
  </si>
  <si>
    <t>Days 1 - 21</t>
  </si>
  <si>
    <t>Days 22 - 42</t>
  </si>
  <si>
    <t>Days 43 - 63</t>
  </si>
  <si>
    <t>Date</t>
  </si>
  <si>
    <t>Days 64 - 85</t>
  </si>
  <si>
    <t>86+</t>
  </si>
  <si>
    <t>COW</t>
  </si>
  <si>
    <t>HEIFER</t>
  </si>
  <si>
    <t>Heifers</t>
  </si>
  <si>
    <t>Days 64-84</t>
  </si>
  <si>
    <t>Combined Herd</t>
  </si>
  <si>
    <t>Percentage of Calves per 21-day Interval</t>
  </si>
  <si>
    <t>Number of Calves per 21-day Interval</t>
  </si>
  <si>
    <t>$/cwt of 650 pound steer</t>
  </si>
  <si>
    <t>Price Slide</t>
  </si>
  <si>
    <t>Average Weaning Weight</t>
  </si>
  <si>
    <t>(All Calves, not adjusted)</t>
  </si>
  <si>
    <t>Day 0-21</t>
  </si>
  <si>
    <t>Day 22-42</t>
  </si>
  <si>
    <t>Day 43-63</t>
  </si>
  <si>
    <t xml:space="preserve">CURRENT SITUATION </t>
  </si>
  <si>
    <t>Cow Calved-Days</t>
  </si>
  <si>
    <t>Number Calved</t>
  </si>
  <si>
    <t>Calving Distribution</t>
  </si>
  <si>
    <t>Estimated Average Weight</t>
  </si>
  <si>
    <t>Estimated Price per CWT</t>
  </si>
  <si>
    <t>Estimated Value per Calf</t>
  </si>
  <si>
    <t>Estimated Value of Group</t>
  </si>
  <si>
    <t>Increase First 21-day calving period 5%</t>
  </si>
  <si>
    <t>Increase First 21-day calving period 10%</t>
  </si>
  <si>
    <t>Increase First 21-day calving period 15%</t>
  </si>
  <si>
    <t>Increase First 21-day calving period 20%</t>
  </si>
  <si>
    <t>Increase First 21-day calving period 25%</t>
  </si>
  <si>
    <t>$/cwt of 550 pound steer</t>
  </si>
  <si>
    <t>Calving Distribution Calculator</t>
  </si>
  <si>
    <t>Current</t>
  </si>
  <si>
    <t>Financial Change with 21-day Interval Improvement Compared to Current Situation</t>
  </si>
  <si>
    <t>Day 64-85</t>
  </si>
  <si>
    <t>Day 86+</t>
  </si>
  <si>
    <t>Calving Year</t>
  </si>
  <si>
    <t>Cow Distribution per Interval</t>
  </si>
  <si>
    <t>Interval</t>
  </si>
  <si>
    <t>Mature Cows</t>
  </si>
  <si>
    <t xml:space="preserve">Number of Calves Born </t>
  </si>
  <si>
    <t>Heifer Distribution per Interval</t>
  </si>
  <si>
    <t>Combined Herd Distribution per Interval</t>
  </si>
  <si>
    <t>Combined Herd Economics</t>
  </si>
  <si>
    <t>Total Value of Calves</t>
  </si>
  <si>
    <t>Increase Compared to Current</t>
  </si>
  <si>
    <t>Days 86+</t>
  </si>
  <si>
    <t xml:space="preserve">This spreadsheet can be used to calculate calving distribution between the cow and heifer </t>
  </si>
  <si>
    <t xml:space="preserve">herds. It looks at individual distribution as well as combined.  In the spreadsheet, calving </t>
  </si>
  <si>
    <t xml:space="preserve">distribution and percentage of the herd calving is calculated by entering start of calving and </t>
  </si>
  <si>
    <t xml:space="preserve">number of calves born on a specific calving day.  Current herd economics are calculated </t>
  </si>
  <si>
    <t xml:space="preserve">along with 21 day interval improvement options.  These items are best estimated from your </t>
  </si>
  <si>
    <t>records or expected costs in your area.</t>
  </si>
  <si>
    <t xml:space="preserve">Throughout the spreadsheet, cells in YELLOW are locations where the producer should </t>
  </si>
  <si>
    <t xml:space="preserve">enter their own production information.  Start with the Cow or Heifer Input Form depending </t>
  </si>
  <si>
    <t>on operation.</t>
  </si>
  <si>
    <t xml:space="preserve">This spreadsheet is intended for educational purposes only.  The authors and distributors </t>
  </si>
  <si>
    <t xml:space="preserve">of the template assume no liability for use or misuse or this template or the decisions </t>
  </si>
  <si>
    <t>which result.</t>
  </si>
  <si>
    <t xml:space="preserve">SDSU Extension is an equal opportunity provider and employer in accordance with </t>
  </si>
  <si>
    <t xml:space="preserve">the nondiscrimination policies of South Dakota State University, the South Dakota </t>
  </si>
  <si>
    <t>Board of Regents and the United States Department of Agriculture.</t>
  </si>
  <si>
    <t>Learn more at extension.sdstate.edu.</t>
  </si>
  <si>
    <t xml:space="preserve">Heather Gessner </t>
  </si>
  <si>
    <t>and Livestock Business Management Field Specialist</t>
  </si>
  <si>
    <t>Location</t>
  </si>
  <si>
    <t>SDSU Extension Sioux Falls Regional Center, 4101 W. 38th St., Ste. 103, Sioux Falls, SD 57106</t>
  </si>
  <si>
    <t>Phone</t>
  </si>
  <si>
    <t>(605) 782-3290</t>
  </si>
  <si>
    <t>Email</t>
  </si>
  <si>
    <t>heather.gessner@sdstate.edu</t>
  </si>
  <si>
    <t>Facebook</t>
  </si>
  <si>
    <t>HeatherGessnerSDSUExtension</t>
  </si>
  <si>
    <t>Website</t>
  </si>
  <si>
    <t xml:space="preserve">extension.sdstate.edu </t>
  </si>
  <si>
    <t xml:space="preserve">SDSU Extension Interim Agriculture and Natural Resources Program 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</si>
</sst>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26"/>
      <color rgb="FF0034A7"/>
      <name val="Arial"/>
      <family val="2"/>
    </font>
    <font>
      <sz val="14"/>
      <color theme="1"/>
      <name val="Arial"/>
      <family val="2"/>
    </font>
    <font>
      <b/>
      <sz val="16"/>
      <color rgb="FF0034A7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D100"/>
        <bgColor indexed="64"/>
      </patternFill>
    </fill>
    <fill>
      <patternFill patternType="solid">
        <fgColor rgb="FF0C2340"/>
        <bgColor indexed="64"/>
      </patternFill>
    </fill>
    <fill>
      <patternFill patternType="solid">
        <fgColor rgb="FF0034A7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thin">
        <color indexed="64"/>
      </right>
      <top style="thick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9" fontId="2" fillId="0" borderId="8" xfId="2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9" fontId="2" fillId="0" borderId="5" xfId="2" applyFont="1" applyBorder="1" applyAlignment="1">
      <alignment horizontal="center"/>
    </xf>
    <xf numFmtId="9" fontId="2" fillId="0" borderId="2" xfId="2" applyFont="1" applyBorder="1" applyAlignment="1">
      <alignment horizontal="center"/>
    </xf>
    <xf numFmtId="0" fontId="5" fillId="0" borderId="0" xfId="0" applyFont="1"/>
    <xf numFmtId="44" fontId="5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wrapText="1"/>
    </xf>
    <xf numFmtId="9" fontId="2" fillId="0" borderId="0" xfId="2" applyFont="1"/>
    <xf numFmtId="44" fontId="2" fillId="0" borderId="0" xfId="1" applyFont="1"/>
    <xf numFmtId="44" fontId="2" fillId="0" borderId="0" xfId="0" applyNumberFormat="1" applyFont="1"/>
    <xf numFmtId="44" fontId="2" fillId="0" borderId="13" xfId="0" applyNumberFormat="1" applyFont="1" applyBorder="1"/>
    <xf numFmtId="9" fontId="2" fillId="0" borderId="0" xfId="0" applyNumberFormat="1" applyFont="1"/>
    <xf numFmtId="1" fontId="2" fillId="0" borderId="0" xfId="0" applyNumberFormat="1" applyFont="1"/>
    <xf numFmtId="44" fontId="2" fillId="0" borderId="14" xfId="0" applyNumberFormat="1" applyFont="1" applyBorder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/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/>
    <xf numFmtId="1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quotePrefix="1" applyFont="1"/>
    <xf numFmtId="0" fontId="2" fillId="0" borderId="2" xfId="0" applyFont="1" applyBorder="1"/>
    <xf numFmtId="0" fontId="7" fillId="0" borderId="0" xfId="0" applyFont="1" applyAlignment="1">
      <alignment vertical="center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0" borderId="15" xfId="0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4" fontId="2" fillId="0" borderId="18" xfId="0" applyNumberFormat="1" applyFont="1" applyBorder="1"/>
    <xf numFmtId="44" fontId="2" fillId="0" borderId="22" xfId="0" applyNumberFormat="1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10" xfId="0" applyFont="1" applyBorder="1"/>
    <xf numFmtId="0" fontId="2" fillId="0" borderId="23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9" fontId="2" fillId="0" borderId="29" xfId="0" applyNumberFormat="1" applyFont="1" applyBorder="1" applyAlignment="1">
      <alignment horizontal="center"/>
    </xf>
    <xf numFmtId="9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2" borderId="0" xfId="0" applyFont="1" applyFill="1" applyAlignment="1" applyProtection="1">
      <alignment horizontal="center" vertical="center"/>
      <protection locked="0"/>
    </xf>
    <xf numFmtId="14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44" fontId="5" fillId="2" borderId="0" xfId="1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2" fillId="0" borderId="24" xfId="0" applyFont="1" applyBorder="1" applyAlignment="1">
      <alignment horizontal="centerContinuous"/>
    </xf>
    <xf numFmtId="0" fontId="2" fillId="0" borderId="25" xfId="0" applyFont="1" applyBorder="1" applyAlignment="1">
      <alignment horizontal="centerContinuous"/>
    </xf>
    <xf numFmtId="0" fontId="2" fillId="0" borderId="23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 vertical="center" wrapText="1"/>
    </xf>
    <xf numFmtId="0" fontId="2" fillId="0" borderId="26" xfId="0" applyFont="1" applyBorder="1" applyAlignment="1">
      <alignment horizontal="centerContinuous" vertical="center" wrapText="1"/>
    </xf>
    <xf numFmtId="0" fontId="3" fillId="3" borderId="2" xfId="0" applyFont="1" applyFill="1" applyBorder="1"/>
    <xf numFmtId="0" fontId="3" fillId="3" borderId="6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44" fontId="4" fillId="0" borderId="19" xfId="1" applyFont="1" applyFill="1" applyBorder="1"/>
    <xf numFmtId="44" fontId="4" fillId="0" borderId="20" xfId="1" applyFont="1" applyFill="1" applyBorder="1"/>
    <xf numFmtId="44" fontId="4" fillId="0" borderId="10" xfId="1" applyFont="1" applyFill="1" applyBorder="1"/>
    <xf numFmtId="0" fontId="2" fillId="0" borderId="27" xfId="0" applyFont="1" applyBorder="1"/>
    <xf numFmtId="44" fontId="2" fillId="0" borderId="28" xfId="0" applyNumberFormat="1" applyFont="1" applyBorder="1"/>
    <xf numFmtId="44" fontId="2" fillId="0" borderId="29" xfId="0" applyNumberFormat="1" applyFont="1" applyBorder="1"/>
    <xf numFmtId="44" fontId="2" fillId="0" borderId="29" xfId="1" applyFont="1" applyBorder="1"/>
    <xf numFmtId="44" fontId="2" fillId="0" borderId="8" xfId="0" applyNumberFormat="1" applyFont="1" applyBorder="1"/>
    <xf numFmtId="0" fontId="3" fillId="4" borderId="4" xfId="0" applyFont="1" applyFill="1" applyBorder="1"/>
    <xf numFmtId="0" fontId="3" fillId="4" borderId="5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2" fillId="0" borderId="0" xfId="0" applyFont="1" applyAlignment="1">
      <alignment horizontal="left"/>
    </xf>
    <xf numFmtId="0" fontId="12" fillId="0" borderId="0" xfId="3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left" vertical="top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4A7"/>
      <color rgb="FF008550"/>
      <color rgb="FF0C2340"/>
      <color rgb="FFFFD100"/>
      <color rgb="FF009A56"/>
      <color rgb="FF003087"/>
      <color rgb="FFF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Cow Distribution per Interval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34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'Cow Input Form'!$I$8:$M$8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'Cow Input Form'!$I$10:$M$10</c:f>
              <c:numCache>
                <c:formatCode>General</c:formatCode>
                <c:ptCount val="5"/>
                <c:pt idx="0">
                  <c:v>26</c:v>
                </c:pt>
                <c:pt idx="1">
                  <c:v>28</c:v>
                </c:pt>
                <c:pt idx="2">
                  <c:v>43</c:v>
                </c:pt>
                <c:pt idx="3">
                  <c:v>47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6B-4EC6-9D27-0F0E05613F5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2379096"/>
        <c:axId val="652378440"/>
      </c:barChart>
      <c:catAx>
        <c:axId val="65237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652378440"/>
        <c:crosses val="autoZero"/>
        <c:auto val="1"/>
        <c:lblAlgn val="ctr"/>
        <c:lblOffset val="100"/>
        <c:noMultiLvlLbl val="0"/>
      </c:catAx>
      <c:valAx>
        <c:axId val="65237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652379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Cow/Heifer Distribution-</a:t>
            </a:r>
          </a:p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Percentage of Calves per 21-day Interval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'Distribution Results'!$B$10</c:f>
              <c:strCache>
                <c:ptCount val="1"/>
                <c:pt idx="0">
                  <c:v>Cows</c:v>
                </c:pt>
              </c:strCache>
            </c:strRef>
          </c:tx>
          <c:spPr>
            <a:solidFill>
              <a:srgbClr val="0034A7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'Distribution Results'!$J$10:$N$10</c:f>
              <c:numCache>
                <c:formatCode>0%</c:formatCode>
                <c:ptCount val="5"/>
                <c:pt idx="0">
                  <c:v>0.15384615384615385</c:v>
                </c:pt>
                <c:pt idx="1">
                  <c:v>0.16568047337278108</c:v>
                </c:pt>
                <c:pt idx="2">
                  <c:v>0.25443786982248523</c:v>
                </c:pt>
                <c:pt idx="3">
                  <c:v>0.27810650887573962</c:v>
                </c:pt>
                <c:pt idx="4">
                  <c:v>0.14792899408284024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8-405B-80B8-AADEF4C599E3}"/>
            </c:ext>
          </c:extLst>
        </c:ser>
        <c:ser>
          <c:idx val="1"/>
          <c:order val="1"/>
          <c:tx>
            <c:strRef>
              <c:f>'Distribution Results'!$B$11</c:f>
              <c:strCache>
                <c:ptCount val="1"/>
                <c:pt idx="0">
                  <c:v>Heifers</c:v>
                </c:pt>
              </c:strCache>
            </c:strRef>
          </c:tx>
          <c:spPr>
            <a:solidFill>
              <a:srgbClr val="00855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'Distribution Results'!$J$11:$N$11</c:f>
              <c:numCache>
                <c:formatCode>0%</c:formatCode>
                <c:ptCount val="5"/>
                <c:pt idx="0">
                  <c:v>0.49019607843137253</c:v>
                </c:pt>
                <c:pt idx="1">
                  <c:v>0.33333333333333331</c:v>
                </c:pt>
                <c:pt idx="2">
                  <c:v>1.9607843137254902E-2</c:v>
                </c:pt>
                <c:pt idx="3">
                  <c:v>9.8039215686274508E-2</c:v>
                </c:pt>
                <c:pt idx="4">
                  <c:v>5.8823529411764705E-2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8-405B-80B8-AADEF4C59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4549488"/>
        <c:axId val="1534538256"/>
      </c:barChart>
      <c:catAx>
        <c:axId val="15345494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534538256"/>
        <c:crosses val="autoZero"/>
        <c:auto val="1"/>
        <c:lblAlgn val="ctr"/>
        <c:lblOffset val="100"/>
        <c:noMultiLvlLbl val="0"/>
      </c:catAx>
      <c:valAx>
        <c:axId val="153453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53454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Combined Calving Distribution-</a:t>
            </a:r>
          </a:p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Percentage of Calves per 21-day Interval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'Distribution Results'!$B$12</c:f>
              <c:strCache>
                <c:ptCount val="1"/>
                <c:pt idx="0">
                  <c:v>Combined Herd</c:v>
                </c:pt>
              </c:strCache>
            </c:strRef>
          </c:tx>
          <c:spPr>
            <a:solidFill>
              <a:srgbClr val="FFD1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'Distribution Results'!$J$12:$N$12</c:f>
              <c:numCache>
                <c:formatCode>0%</c:formatCode>
                <c:ptCount val="5"/>
                <c:pt idx="0">
                  <c:v>0.23181818181818181</c:v>
                </c:pt>
                <c:pt idx="1">
                  <c:v>0.20454545454545456</c:v>
                </c:pt>
                <c:pt idx="2">
                  <c:v>0.2</c:v>
                </c:pt>
                <c:pt idx="3">
                  <c:v>0.23636363636363636</c:v>
                </c:pt>
                <c:pt idx="4">
                  <c:v>0.12727272727272726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D4-4E50-8878-B555EEF4C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4549488"/>
        <c:axId val="1534538256"/>
      </c:barChart>
      <c:catAx>
        <c:axId val="15345494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534538256"/>
        <c:crosses val="autoZero"/>
        <c:auto val="1"/>
        <c:lblAlgn val="ctr"/>
        <c:lblOffset val="100"/>
        <c:noMultiLvlLbl val="0"/>
      </c:catAx>
      <c:valAx>
        <c:axId val="153453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53454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Financial Change with 21-day Interval Improvement</a:t>
            </a:r>
          </a:p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Compared to Current Situation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Economics!$K$10:$K$14</c:f>
              <c:strCache>
                <c:ptCount val="5"/>
                <c:pt idx="0">
                  <c:v>5%</c:v>
                </c:pt>
                <c:pt idx="1">
                  <c:v>10%</c:v>
                </c:pt>
                <c:pt idx="2">
                  <c:v>15%</c:v>
                </c:pt>
                <c:pt idx="3">
                  <c:v>20%</c:v>
                </c:pt>
                <c:pt idx="4">
                  <c:v>25%</c:v>
                </c:pt>
              </c:strCache>
            </c:strRef>
          </c:tx>
          <c:spPr>
            <a:solidFill>
              <a:srgbClr val="00855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Economics!$K$9:$K$14</c15:sqref>
                  </c15:fullRef>
                </c:ext>
              </c:extLst>
              <c:f>Economics!$K$10:$K$14</c:f>
              <c:strCache>
                <c:ptCount val="5"/>
                <c:pt idx="0">
                  <c:v>5%</c:v>
                </c:pt>
                <c:pt idx="1">
                  <c:v>10%</c:v>
                </c:pt>
                <c:pt idx="2">
                  <c:v>15%</c:v>
                </c:pt>
                <c:pt idx="3">
                  <c:v>20%</c:v>
                </c:pt>
                <c:pt idx="4">
                  <c:v>25%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Economics!$O$9:$O$14</c15:sqref>
                  </c15:fullRef>
                </c:ext>
              </c:extLst>
              <c:f>Economics!$O$10:$O$14</c:f>
              <c:numCache>
                <c:formatCode>_("$"* #,##0.00_);_("$"* \(#,##0.00\);_("$"* "-"??_);_(@_)</c:formatCode>
                <c:ptCount val="5"/>
                <c:pt idx="0">
                  <c:v>30.305000000000291</c:v>
                </c:pt>
                <c:pt idx="1">
                  <c:v>60.610000000000582</c:v>
                </c:pt>
                <c:pt idx="2">
                  <c:v>84.664999999999964</c:v>
                </c:pt>
                <c:pt idx="3">
                  <c:v>101.22000000000025</c:v>
                </c:pt>
                <c:pt idx="4">
                  <c:v>117.77500000000055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A-4715-88A7-B25DE527A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4534096"/>
        <c:axId val="1534534928"/>
      </c:barChart>
      <c:catAx>
        <c:axId val="153453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34534928"/>
        <c:crosses val="autoZero"/>
        <c:auto val="1"/>
        <c:lblAlgn val="ctr"/>
        <c:lblOffset val="100"/>
        <c:noMultiLvlLbl val="0"/>
      </c:catAx>
      <c:valAx>
        <c:axId val="153453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3453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i="0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Number of Cows Calved, per day, 1st 21-day Interval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34A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'Cow Input Form'!$B$9:$B$30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cat>
          <c:val>
            <c:numRef>
              <c:f>'Cow Input Form'!$C$9:$C$30</c:f>
              <c:numCache>
                <c:formatCode>General</c:formatCode>
                <c:ptCount val="2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1-4387-A0C8-A0AF026FC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346880"/>
        <c:axId val="100373632"/>
      </c:barChart>
      <c:catAx>
        <c:axId val="10034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0373632"/>
        <c:crosses val="autoZero"/>
        <c:auto val="1"/>
        <c:lblAlgn val="ctr"/>
        <c:lblOffset val="100"/>
        <c:noMultiLvlLbl val="0"/>
      </c:catAx>
      <c:valAx>
        <c:axId val="10037363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03468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Heifer Distribution per Interval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'Heifer Input Form'!$I$8:$M$8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tx>
          <c:spPr>
            <a:solidFill>
              <a:srgbClr val="00855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'Cow Input Form'!$I$8:$M$8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'Heifer Input Form'!$I$10:$M$10</c:f>
              <c:numCache>
                <c:formatCode>General</c:formatCode>
                <c:ptCount val="5"/>
                <c:pt idx="0">
                  <c:v>25</c:v>
                </c:pt>
                <c:pt idx="1">
                  <c:v>17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3-47BC-A8F8-33763974723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2379096"/>
        <c:axId val="652378440"/>
      </c:barChart>
      <c:catAx>
        <c:axId val="65237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652378440"/>
        <c:crosses val="autoZero"/>
        <c:auto val="1"/>
        <c:lblAlgn val="ctr"/>
        <c:lblOffset val="100"/>
        <c:noMultiLvlLbl val="0"/>
      </c:catAx>
      <c:valAx>
        <c:axId val="65237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652379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i="0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 Number of Heifers Calved, per day, 1st 21-day Interval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855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'Heifer Input Form'!$B$9:$B$30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cat>
          <c:val>
            <c:numRef>
              <c:f>'Heifer Input Form'!$C$9:$C$30</c:f>
              <c:numCache>
                <c:formatCode>General</c:formatCode>
                <c:ptCount val="22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1</c:v>
                </c:pt>
                <c:pt idx="6">
                  <c:v>1</c:v>
                </c:pt>
                <c:pt idx="7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8-40D2-9AE7-56BD7AB89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346880"/>
        <c:axId val="100373632"/>
      </c:barChart>
      <c:catAx>
        <c:axId val="10034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0373632"/>
        <c:crosses val="autoZero"/>
        <c:auto val="1"/>
        <c:lblAlgn val="ctr"/>
        <c:lblOffset val="100"/>
        <c:noMultiLvlLbl val="0"/>
      </c:catAx>
      <c:valAx>
        <c:axId val="10037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03468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Combined Herd Distribution per Interval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Number of calves</c:v>
          </c:tx>
          <c:spPr>
            <a:solidFill>
              <a:srgbClr val="FFD1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'Cow Input Form'!$I$8:$M$9</c:f>
              <c:multiLvlStrCache>
                <c:ptCount val="5"/>
                <c:lvl>
                  <c:pt idx="0">
                    <c:v>Days 1 - 21</c:v>
                  </c:pt>
                  <c:pt idx="1">
                    <c:v>Days 22 - 42</c:v>
                  </c:pt>
                  <c:pt idx="2">
                    <c:v>Days 43 - 63</c:v>
                  </c:pt>
                  <c:pt idx="3">
                    <c:v>Days 64 - 85</c:v>
                  </c:pt>
                  <c:pt idx="4">
                    <c:v>Days 86+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</c:lvl>
              </c:multiLvlStrCache>
            </c:multiLvlStrRef>
          </c:cat>
          <c:val>
            <c:numRef>
              <c:f>'Combined Herd'!$I$11:$M$11</c:f>
              <c:numCache>
                <c:formatCode>General</c:formatCode>
                <c:ptCount val="5"/>
                <c:pt idx="0">
                  <c:v>51</c:v>
                </c:pt>
                <c:pt idx="1">
                  <c:v>45</c:v>
                </c:pt>
                <c:pt idx="2">
                  <c:v>44</c:v>
                </c:pt>
                <c:pt idx="3">
                  <c:v>52</c:v>
                </c:pt>
                <c:pt idx="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A-4D79-96FE-6C421888ECF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2379096"/>
        <c:axId val="652378440"/>
      </c:barChart>
      <c:catAx>
        <c:axId val="65237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2378440"/>
        <c:crosses val="autoZero"/>
        <c:auto val="1"/>
        <c:lblAlgn val="ctr"/>
        <c:lblOffset val="100"/>
        <c:noMultiLvlLbl val="0"/>
      </c:catAx>
      <c:valAx>
        <c:axId val="65237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2379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Number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of Combined Herd Calved, per day, 1st 21-day Interval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Combined Number of Calves per Day</c:v>
          </c:tx>
          <c:spPr>
            <a:solidFill>
              <a:srgbClr val="FFD1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'Combined Herd'!$A$11:$A$32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cat>
          <c:val>
            <c:numRef>
              <c:f>'Combined Herd'!$D$11:$D$32</c:f>
              <c:numCache>
                <c:formatCode>General</c:formatCode>
                <c:ptCount val="22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E-4826-90B7-25BBF5AC3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346880"/>
        <c:axId val="100373632"/>
      </c:barChart>
      <c:catAx>
        <c:axId val="10034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373632"/>
        <c:crosses val="autoZero"/>
        <c:auto val="1"/>
        <c:lblAlgn val="ctr"/>
        <c:lblOffset val="100"/>
        <c:noMultiLvlLbl val="0"/>
      </c:catAx>
      <c:valAx>
        <c:axId val="10037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34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Cow/Heifer</a:t>
            </a: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Distribution Comparison per Interval</a:t>
            </a:r>
            <a:endPara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Cows</c:v>
          </c:tx>
          <c:spPr>
            <a:solidFill>
              <a:srgbClr val="0034A7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'Cow Input Form'!$I$8:$M$8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'Cow Input Form'!$I$10:$M$10</c:f>
              <c:numCache>
                <c:formatCode>General</c:formatCode>
                <c:ptCount val="5"/>
                <c:pt idx="0">
                  <c:v>26</c:v>
                </c:pt>
                <c:pt idx="1">
                  <c:v>28</c:v>
                </c:pt>
                <c:pt idx="2">
                  <c:v>43</c:v>
                </c:pt>
                <c:pt idx="3">
                  <c:v>47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2-470E-9322-89D963A72642}"/>
            </c:ext>
          </c:extLst>
        </c:ser>
        <c:ser>
          <c:idx val="1"/>
          <c:order val="1"/>
          <c:tx>
            <c:v>Heifers</c:v>
          </c:tx>
          <c:spPr>
            <a:solidFill>
              <a:srgbClr val="008550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85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E62-470E-9322-89D963A726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'Cow Input Form'!$I$8:$M$8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'Heifer Input Form'!$I$10:$L$10</c:f>
              <c:numCache>
                <c:formatCode>General</c:formatCode>
                <c:ptCount val="4"/>
                <c:pt idx="0">
                  <c:v>25</c:v>
                </c:pt>
                <c:pt idx="1">
                  <c:v>17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62-470E-9322-89D963A72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896192"/>
        <c:axId val="452891272"/>
      </c:barChart>
      <c:catAx>
        <c:axId val="45289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2891272"/>
        <c:crosses val="autoZero"/>
        <c:auto val="1"/>
        <c:lblAlgn val="ctr"/>
        <c:lblOffset val="100"/>
        <c:noMultiLvlLbl val="0"/>
      </c:catAx>
      <c:valAx>
        <c:axId val="452891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289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Cow/Heifer Distribution-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Number of Calves per 21-day Interval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Cows</c:v>
          </c:tx>
          <c:spPr>
            <a:solidFill>
              <a:srgbClr val="0034A7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'Cow Input Form'!$I$8:$M$8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'Cow Input Form'!$I$10:$M$10</c:f>
              <c:numCache>
                <c:formatCode>General</c:formatCode>
                <c:ptCount val="5"/>
                <c:pt idx="0">
                  <c:v>26</c:v>
                </c:pt>
                <c:pt idx="1">
                  <c:v>28</c:v>
                </c:pt>
                <c:pt idx="2">
                  <c:v>43</c:v>
                </c:pt>
                <c:pt idx="3">
                  <c:v>47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5-4F0D-9B8F-CF3362BEFDB4}"/>
            </c:ext>
          </c:extLst>
        </c:ser>
        <c:ser>
          <c:idx val="1"/>
          <c:order val="1"/>
          <c:tx>
            <c:v>Heifers</c:v>
          </c:tx>
          <c:spPr>
            <a:solidFill>
              <a:srgbClr val="008550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85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575-4F0D-9B8F-CF3362BEFD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'Cow Input Form'!$I$8:$M$8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'Heifer Input Form'!$I$10:$L$10</c:f>
              <c:numCache>
                <c:formatCode>General</c:formatCode>
                <c:ptCount val="4"/>
                <c:pt idx="0">
                  <c:v>25</c:v>
                </c:pt>
                <c:pt idx="1">
                  <c:v>17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5-4F0D-9B8F-CF3362BEF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896192"/>
        <c:axId val="452891272"/>
      </c:barChart>
      <c:catAx>
        <c:axId val="45289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52891272"/>
        <c:crosses val="autoZero"/>
        <c:auto val="1"/>
        <c:lblAlgn val="ctr"/>
        <c:lblOffset val="100"/>
        <c:noMultiLvlLbl val="0"/>
      </c:catAx>
      <c:valAx>
        <c:axId val="452891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5289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Combined Calving Distribution -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Number of Calves per 21-day Interval</a:t>
            </a:r>
            <a:endParaRPr lang="en-US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Number of calves</c:v>
          </c:tx>
          <c:spPr>
            <a:solidFill>
              <a:srgbClr val="FFD1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'Cow Input Form'!$I$8:$M$8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'Combined Herd'!$I$11:$M$11</c:f>
              <c:numCache>
                <c:formatCode>General</c:formatCode>
                <c:ptCount val="5"/>
                <c:pt idx="0">
                  <c:v>51</c:v>
                </c:pt>
                <c:pt idx="1">
                  <c:v>45</c:v>
                </c:pt>
                <c:pt idx="2">
                  <c:v>44</c:v>
                </c:pt>
                <c:pt idx="3">
                  <c:v>52</c:v>
                </c:pt>
                <c:pt idx="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F5-4BAB-B292-754D8AB2B93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2379096"/>
        <c:axId val="652378440"/>
      </c:barChart>
      <c:catAx>
        <c:axId val="65237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652378440"/>
        <c:crosses val="autoZero"/>
        <c:auto val="1"/>
        <c:lblAlgn val="ctr"/>
        <c:lblOffset val="100"/>
        <c:noMultiLvlLbl val="0"/>
      </c:catAx>
      <c:valAx>
        <c:axId val="65237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652379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1.png"/><Relationship Id="rId4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254001</xdr:colOff>
      <xdr:row>0</xdr:row>
      <xdr:rowOff>66675</xdr:rowOff>
    </xdr:from>
    <xdr:to>
      <xdr:col>8</xdr:col>
      <xdr:colOff>590803</xdr:colOff>
      <xdr:row>5</xdr:row>
      <xdr:rowOff>68365</xdr:rowOff>
    </xdr:to>
    <xdr:pic>
      <xdr:nvPicPr>
        <xdr:cNvPr id="3" name="Picture 2" descr="South Dakota State University Extension log">
          <a:extLst>
            <a:ext uri="{FF2B5EF4-FFF2-40B4-BE49-F238E27FC236}">
              <a16:creationId xmlns:a16="http://schemas.microsoft.com/office/drawing/2014/main" id="{F067F719-D3E7-2B4F-B11E-B1ED41493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45001" y="66675"/>
          <a:ext cx="1733802" cy="1119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278130</xdr:colOff>
      <xdr:row>11</xdr:row>
      <xdr:rowOff>22860</xdr:rowOff>
    </xdr:from>
    <xdr:to>
      <xdr:col>13</xdr:col>
      <xdr:colOff>621030</xdr:colOff>
      <xdr:row>25</xdr:row>
      <xdr:rowOff>99060</xdr:rowOff>
    </xdr:to>
    <xdr:graphicFrame macro="">
      <xdr:nvGraphicFramePr>
        <xdr:cNvPr id="2" name="Chart 1" descr="Cow distribution per interval bar 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274320</xdr:colOff>
      <xdr:row>25</xdr:row>
      <xdr:rowOff>152400</xdr:rowOff>
    </xdr:from>
    <xdr:to>
      <xdr:col>13</xdr:col>
      <xdr:colOff>617220</xdr:colOff>
      <xdr:row>40</xdr:row>
      <xdr:rowOff>28575</xdr:rowOff>
    </xdr:to>
    <xdr:graphicFrame macro="">
      <xdr:nvGraphicFramePr>
        <xdr:cNvPr id="7" name="Chart 6" descr="Number of Cows Calved, per day, 1st 21-day Interval bar chart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520700</xdr:colOff>
      <xdr:row>0</xdr:row>
      <xdr:rowOff>95249</xdr:rowOff>
    </xdr:from>
    <xdr:to>
      <xdr:col>6</xdr:col>
      <xdr:colOff>442418</xdr:colOff>
      <xdr:row>4</xdr:row>
      <xdr:rowOff>392918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32300" y="95249"/>
          <a:ext cx="1877518" cy="1212069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0</xdr:row>
      <xdr:rowOff>95249</xdr:rowOff>
    </xdr:from>
    <xdr:to>
      <xdr:col>13</xdr:col>
      <xdr:colOff>417018</xdr:colOff>
      <xdr:row>4</xdr:row>
      <xdr:rowOff>392918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54E1CB-BCF3-4658-CD65-171EAFBA62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52200" y="95249"/>
          <a:ext cx="1877518" cy="12120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316230</xdr:colOff>
      <xdr:row>10</xdr:row>
      <xdr:rowOff>108585</xdr:rowOff>
    </xdr:from>
    <xdr:to>
      <xdr:col>13</xdr:col>
      <xdr:colOff>659130</xdr:colOff>
      <xdr:row>24</xdr:row>
      <xdr:rowOff>184785</xdr:rowOff>
    </xdr:to>
    <xdr:graphicFrame macro="">
      <xdr:nvGraphicFramePr>
        <xdr:cNvPr id="2" name="Chart 1" descr="Heifer Distribution per Interval bar 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312420</xdr:colOff>
      <xdr:row>25</xdr:row>
      <xdr:rowOff>66675</xdr:rowOff>
    </xdr:from>
    <xdr:to>
      <xdr:col>13</xdr:col>
      <xdr:colOff>655320</xdr:colOff>
      <xdr:row>39</xdr:row>
      <xdr:rowOff>133350</xdr:rowOff>
    </xdr:to>
    <xdr:graphicFrame macro="">
      <xdr:nvGraphicFramePr>
        <xdr:cNvPr id="4" name="Chart 3" descr="Number of Heifers Calved, per day, 1st 21-day Interval bar char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532408</xdr:colOff>
      <xdr:row>1</xdr:row>
      <xdr:rowOff>1</xdr:rowOff>
    </xdr:from>
    <xdr:to>
      <xdr:col>6</xdr:col>
      <xdr:colOff>425827</xdr:colOff>
      <xdr:row>5</xdr:row>
      <xdr:rowOff>101601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44008" y="203201"/>
          <a:ext cx="1849219" cy="1193800"/>
        </a:xfrm>
        <a:prstGeom prst="rect">
          <a:avLst/>
        </a:prstGeom>
      </xdr:spPr>
    </xdr:pic>
    <xdr:clientData/>
  </xdr:twoCellAnchor>
  <xdr:twoCellAnchor editAs="oneCell">
    <xdr:from>
      <xdr:col>12</xdr:col>
      <xdr:colOff>106581</xdr:colOff>
      <xdr:row>1</xdr:row>
      <xdr:rowOff>1</xdr:rowOff>
    </xdr:from>
    <xdr:to>
      <xdr:col>14</xdr:col>
      <xdr:colOff>0</xdr:colOff>
      <xdr:row>5</xdr:row>
      <xdr:rowOff>101601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3AA5C1-9C2D-5A55-E3A7-DF8C689756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41381" y="203201"/>
          <a:ext cx="1849219" cy="1193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249555</xdr:colOff>
      <xdr:row>11</xdr:row>
      <xdr:rowOff>60960</xdr:rowOff>
    </xdr:from>
    <xdr:to>
      <xdr:col>13</xdr:col>
      <xdr:colOff>592455</xdr:colOff>
      <xdr:row>25</xdr:row>
      <xdr:rowOff>137160</xdr:rowOff>
    </xdr:to>
    <xdr:graphicFrame macro="">
      <xdr:nvGraphicFramePr>
        <xdr:cNvPr id="2" name="Chart 1" descr="Combined Herd distribution per interval bar ch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255270</xdr:colOff>
      <xdr:row>25</xdr:row>
      <xdr:rowOff>180975</xdr:rowOff>
    </xdr:from>
    <xdr:to>
      <xdr:col>13</xdr:col>
      <xdr:colOff>598170</xdr:colOff>
      <xdr:row>40</xdr:row>
      <xdr:rowOff>57150</xdr:rowOff>
    </xdr:to>
    <xdr:graphicFrame macro="">
      <xdr:nvGraphicFramePr>
        <xdr:cNvPr id="4" name="Chart 3" descr="Number of combined herd calved, per day, 1st 21-day interval bar chart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302895</xdr:colOff>
      <xdr:row>42</xdr:row>
      <xdr:rowOff>7620</xdr:rowOff>
    </xdr:from>
    <xdr:to>
      <xdr:col>13</xdr:col>
      <xdr:colOff>645795</xdr:colOff>
      <xdr:row>56</xdr:row>
      <xdr:rowOff>74295</xdr:rowOff>
    </xdr:to>
    <xdr:graphicFrame macro="">
      <xdr:nvGraphicFramePr>
        <xdr:cNvPr id="5" name="Chart 4" descr="Cow/Heifer distribution comparison per interval bar chart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403726</xdr:colOff>
      <xdr:row>1</xdr:row>
      <xdr:rowOff>38100</xdr:rowOff>
    </xdr:from>
    <xdr:to>
      <xdr:col>6</xdr:col>
      <xdr:colOff>297145</xdr:colOff>
      <xdr:row>5</xdr:row>
      <xdr:rowOff>139700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5926" y="241300"/>
          <a:ext cx="1849219" cy="1193800"/>
        </a:xfrm>
        <a:prstGeom prst="rect">
          <a:avLst/>
        </a:prstGeom>
      </xdr:spPr>
    </xdr:pic>
    <xdr:clientData/>
  </xdr:twoCellAnchor>
  <xdr:twoCellAnchor editAs="oneCell">
    <xdr:from>
      <xdr:col>11</xdr:col>
      <xdr:colOff>690781</xdr:colOff>
      <xdr:row>1</xdr:row>
      <xdr:rowOff>38100</xdr:rowOff>
    </xdr:from>
    <xdr:to>
      <xdr:col>13</xdr:col>
      <xdr:colOff>584200</xdr:colOff>
      <xdr:row>5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4E1180-AF92-BB32-04AC-2053C10F80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168281" y="241300"/>
          <a:ext cx="1849219" cy="1193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28</xdr:row>
      <xdr:rowOff>9525</xdr:rowOff>
    </xdr:from>
    <xdr:to>
      <xdr:col>6</xdr:col>
      <xdr:colOff>847725</xdr:colOff>
      <xdr:row>42</xdr:row>
      <xdr:rowOff>85725</xdr:rowOff>
    </xdr:to>
    <xdr:graphicFrame macro="">
      <xdr:nvGraphicFramePr>
        <xdr:cNvPr id="3" name="Chart 2" descr="Cow/heifer distribution - number of calves per 21-day interval bar chart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504825</xdr:colOff>
      <xdr:row>13</xdr:row>
      <xdr:rowOff>9525</xdr:rowOff>
    </xdr:from>
    <xdr:to>
      <xdr:col>6</xdr:col>
      <xdr:colOff>847725</xdr:colOff>
      <xdr:row>27</xdr:row>
      <xdr:rowOff>85725</xdr:rowOff>
    </xdr:to>
    <xdr:graphicFrame macro="">
      <xdr:nvGraphicFramePr>
        <xdr:cNvPr id="4" name="Chart 3" descr="combined calving distribution - number of calves per 21-day interval bar chart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509587</xdr:colOff>
      <xdr:row>28</xdr:row>
      <xdr:rowOff>9525</xdr:rowOff>
    </xdr:from>
    <xdr:to>
      <xdr:col>13</xdr:col>
      <xdr:colOff>852487</xdr:colOff>
      <xdr:row>42</xdr:row>
      <xdr:rowOff>85725</xdr:rowOff>
    </xdr:to>
    <xdr:graphicFrame macro="">
      <xdr:nvGraphicFramePr>
        <xdr:cNvPr id="5" name="Chart 4" descr="Cow/heifer distribution percentage of calves per 21-day interval bar chart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504825</xdr:colOff>
      <xdr:row>13</xdr:row>
      <xdr:rowOff>9525</xdr:rowOff>
    </xdr:from>
    <xdr:to>
      <xdr:col>13</xdr:col>
      <xdr:colOff>847725</xdr:colOff>
      <xdr:row>27</xdr:row>
      <xdr:rowOff>85725</xdr:rowOff>
    </xdr:to>
    <xdr:graphicFrame macro="">
      <xdr:nvGraphicFramePr>
        <xdr:cNvPr id="6" name="Chart 5" descr="Combined calving distribution - percentage of calves per 21-day interval bar chart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4</xdr:col>
      <xdr:colOff>754097</xdr:colOff>
      <xdr:row>1</xdr:row>
      <xdr:rowOff>9525</xdr:rowOff>
    </xdr:from>
    <xdr:to>
      <xdr:col>6</xdr:col>
      <xdr:colOff>613089</xdr:colOff>
      <xdr:row>5</xdr:row>
      <xdr:rowOff>88900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65697" y="212725"/>
          <a:ext cx="1814792" cy="11715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9525</xdr:rowOff>
    </xdr:from>
    <xdr:to>
      <xdr:col>13</xdr:col>
      <xdr:colOff>836892</xdr:colOff>
      <xdr:row>5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63FD0B-A36D-5493-02C5-EF9F3CFCF2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734800" y="212725"/>
          <a:ext cx="1814792" cy="1171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147636</xdr:colOff>
      <xdr:row>14</xdr:row>
      <xdr:rowOff>133350</xdr:rowOff>
    </xdr:from>
    <xdr:to>
      <xdr:col>15</xdr:col>
      <xdr:colOff>830261</xdr:colOff>
      <xdr:row>26</xdr:row>
      <xdr:rowOff>180975</xdr:rowOff>
    </xdr:to>
    <xdr:graphicFrame macro="">
      <xdr:nvGraphicFramePr>
        <xdr:cNvPr id="3" name="Chart 2" descr="Financial Change with 21- day interval improvement compared to current situation bar chart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238626</xdr:colOff>
      <xdr:row>0</xdr:row>
      <xdr:rowOff>104775</xdr:rowOff>
    </xdr:from>
    <xdr:to>
      <xdr:col>15</xdr:col>
      <xdr:colOff>764119</xdr:colOff>
      <xdr:row>4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41926" y="104775"/>
          <a:ext cx="1706593" cy="1101725"/>
        </a:xfrm>
        <a:prstGeom prst="rect">
          <a:avLst/>
        </a:prstGeom>
      </xdr:spPr>
    </xdr:pic>
    <xdr:clientData/>
  </xdr:twoCellAnchor>
  <xdr:twoCellAnchor editAs="oneCell">
    <xdr:from>
      <xdr:col>6</xdr:col>
      <xdr:colOff>820707</xdr:colOff>
      <xdr:row>0</xdr:row>
      <xdr:rowOff>117475</xdr:rowOff>
    </xdr:from>
    <xdr:to>
      <xdr:col>7</xdr:col>
      <xdr:colOff>1536700</xdr:colOff>
      <xdr:row>4</xdr:row>
      <xdr:rowOff>127000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1B442A-58FC-A978-1043-080D1DB267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24607" y="117475"/>
          <a:ext cx="1706593" cy="1101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88900</xdr:rowOff>
    </xdr:from>
    <xdr:to>
      <xdr:col>3</xdr:col>
      <xdr:colOff>1079500</xdr:colOff>
      <xdr:row>3</xdr:row>
      <xdr:rowOff>190500</xdr:rowOff>
    </xdr:to>
    <xdr:pic>
      <xdr:nvPicPr>
        <xdr:cNvPr id="4" name="Picture 3" descr="SDSU Extension Logo">
          <a:extLst>
            <a:ext uri="{FF2B5EF4-FFF2-40B4-BE49-F238E27FC236}">
              <a16:creationId xmlns:a16="http://schemas.microsoft.com/office/drawing/2014/main" id="{1C9E708F-528B-6D12-28DC-387C531F2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79400"/>
          <a:ext cx="2908300" cy="7493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508000</xdr:colOff>
      <xdr:row>4</xdr:row>
      <xdr:rowOff>76200</xdr:rowOff>
    </xdr:from>
    <xdr:to>
      <xdr:col>3</xdr:col>
      <xdr:colOff>783771</xdr:colOff>
      <xdr:row>19</xdr:row>
      <xdr:rowOff>50800</xdr:rowOff>
    </xdr:to>
    <xdr:pic>
      <xdr:nvPicPr>
        <xdr:cNvPr id="6" name="Picture 5" descr="Heather Gessner professional photo">
          <a:extLst>
            <a:ext uri="{FF2B5EF4-FFF2-40B4-BE49-F238E27FC236}">
              <a16:creationId xmlns:a16="http://schemas.microsoft.com/office/drawing/2014/main" id="{37DA11C6-9562-0C3E-0462-F0003DE80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1143000"/>
          <a:ext cx="2295071" cy="3213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iragifford/Desktop/Ag%20Business%20Calculator%20Tool%20Update/P-00175-2025-Calving-Distribution-Calculator/01-Recieved/Calving%20Distribution%202025.xlsx" TargetMode="External"/><Relationship Id="rId1" Type="http://schemas.openxmlformats.org/officeDocument/2006/relationships/externalLinkPath" Target="/Users/kiragifford/Desktop/Ag%20Business%20Calculator%20Tool%20Update/P-00175-2025-Calving-Distribution-Calculator/01-Recieved/Calving%20Distributio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 Me"/>
      <sheetName val="Cow Input Form"/>
      <sheetName val="Heifer Input Form"/>
      <sheetName val="Combined Herd"/>
      <sheetName val="Distribution Results"/>
      <sheetName val="Economics"/>
      <sheetName val="Contact"/>
    </sheetNames>
    <sheetDataSet>
      <sheetData sheetId="0"/>
      <sheetData sheetId="1">
        <row r="9">
          <cell r="C9">
            <v>1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3</v>
          </cell>
        </row>
        <row r="21">
          <cell r="C21">
            <v>3</v>
          </cell>
        </row>
        <row r="22">
          <cell r="C22">
            <v>2</v>
          </cell>
        </row>
        <row r="23">
          <cell r="C23">
            <v>1</v>
          </cell>
        </row>
        <row r="24">
          <cell r="C24">
            <v>3</v>
          </cell>
        </row>
        <row r="25">
          <cell r="C25">
            <v>0</v>
          </cell>
        </row>
        <row r="26">
          <cell r="C26">
            <v>3</v>
          </cell>
        </row>
        <row r="27">
          <cell r="C27">
            <v>1</v>
          </cell>
        </row>
        <row r="28">
          <cell r="C28">
            <v>2</v>
          </cell>
        </row>
        <row r="29">
          <cell r="C29">
            <v>4</v>
          </cell>
        </row>
        <row r="30">
          <cell r="C30">
            <v>1</v>
          </cell>
        </row>
        <row r="31">
          <cell r="C31">
            <v>3</v>
          </cell>
        </row>
        <row r="32">
          <cell r="C32">
            <v>0</v>
          </cell>
        </row>
        <row r="33">
          <cell r="C33">
            <v>2</v>
          </cell>
        </row>
        <row r="34">
          <cell r="C34">
            <v>2</v>
          </cell>
        </row>
        <row r="35">
          <cell r="C35">
            <v>1</v>
          </cell>
        </row>
        <row r="36">
          <cell r="C36">
            <v>3</v>
          </cell>
        </row>
        <row r="37">
          <cell r="C37">
            <v>1</v>
          </cell>
        </row>
        <row r="38">
          <cell r="C38">
            <v>2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1</v>
          </cell>
        </row>
        <row r="43">
          <cell r="C43">
            <v>2</v>
          </cell>
        </row>
        <row r="44">
          <cell r="C44">
            <v>2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3</v>
          </cell>
        </row>
        <row r="48">
          <cell r="C48">
            <v>2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2</v>
          </cell>
        </row>
        <row r="52">
          <cell r="C52">
            <v>1</v>
          </cell>
        </row>
        <row r="53">
          <cell r="C53">
            <v>6</v>
          </cell>
        </row>
        <row r="54">
          <cell r="C54">
            <v>2</v>
          </cell>
        </row>
        <row r="55">
          <cell r="C55">
            <v>3</v>
          </cell>
        </row>
        <row r="56">
          <cell r="C56">
            <v>0</v>
          </cell>
        </row>
        <row r="57">
          <cell r="C57">
            <v>1</v>
          </cell>
        </row>
        <row r="58">
          <cell r="C58">
            <v>2</v>
          </cell>
        </row>
        <row r="59">
          <cell r="C59">
            <v>0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3</v>
          </cell>
        </row>
        <row r="65">
          <cell r="C65">
            <v>0</v>
          </cell>
        </row>
        <row r="66">
          <cell r="C66">
            <v>4</v>
          </cell>
        </row>
        <row r="67">
          <cell r="C67">
            <v>2</v>
          </cell>
        </row>
        <row r="68">
          <cell r="C68">
            <v>2</v>
          </cell>
        </row>
        <row r="69">
          <cell r="C69">
            <v>6</v>
          </cell>
        </row>
        <row r="70">
          <cell r="C70">
            <v>3</v>
          </cell>
        </row>
        <row r="71">
          <cell r="C71">
            <v>2</v>
          </cell>
        </row>
        <row r="72">
          <cell r="C72">
            <v>2</v>
          </cell>
        </row>
        <row r="73">
          <cell r="C73">
            <v>2</v>
          </cell>
        </row>
        <row r="74">
          <cell r="C74">
            <v>1</v>
          </cell>
        </row>
        <row r="75">
          <cell r="C75">
            <v>3</v>
          </cell>
        </row>
        <row r="76">
          <cell r="C76">
            <v>3</v>
          </cell>
        </row>
        <row r="77">
          <cell r="C77">
            <v>4</v>
          </cell>
        </row>
        <row r="78">
          <cell r="C78">
            <v>1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3</v>
          </cell>
        </row>
        <row r="82">
          <cell r="C82">
            <v>3</v>
          </cell>
        </row>
        <row r="83">
          <cell r="C83">
            <v>2</v>
          </cell>
        </row>
        <row r="84">
          <cell r="C84">
            <v>1</v>
          </cell>
        </row>
        <row r="85">
          <cell r="C85">
            <v>0</v>
          </cell>
        </row>
        <row r="86">
          <cell r="C86">
            <v>1</v>
          </cell>
        </row>
        <row r="87">
          <cell r="C87">
            <v>2</v>
          </cell>
        </row>
        <row r="88">
          <cell r="C88">
            <v>4</v>
          </cell>
        </row>
        <row r="89">
          <cell r="C89">
            <v>0</v>
          </cell>
        </row>
        <row r="90">
          <cell r="C90">
            <v>3</v>
          </cell>
        </row>
        <row r="91">
          <cell r="C91">
            <v>4</v>
          </cell>
        </row>
        <row r="92">
          <cell r="C92">
            <v>0</v>
          </cell>
        </row>
        <row r="93">
          <cell r="C93">
            <v>3</v>
          </cell>
        </row>
        <row r="94">
          <cell r="C94">
            <v>0</v>
          </cell>
        </row>
        <row r="95">
          <cell r="C95">
            <v>25</v>
          </cell>
        </row>
      </sheetData>
      <sheetData sheetId="2">
        <row r="9">
          <cell r="C9">
            <v>3</v>
          </cell>
        </row>
        <row r="10">
          <cell r="C10">
            <v>0</v>
          </cell>
        </row>
        <row r="11">
          <cell r="C11">
            <v>1</v>
          </cell>
        </row>
        <row r="12">
          <cell r="C12">
            <v>6</v>
          </cell>
        </row>
        <row r="13">
          <cell r="C13">
            <v>1</v>
          </cell>
        </row>
        <row r="14">
          <cell r="C14"/>
        </row>
        <row r="15">
          <cell r="C15">
            <v>1</v>
          </cell>
        </row>
        <row r="16">
          <cell r="C16">
            <v>3</v>
          </cell>
        </row>
        <row r="17">
          <cell r="C17"/>
        </row>
        <row r="18">
          <cell r="C18">
            <v>1</v>
          </cell>
        </row>
        <row r="19">
          <cell r="C19">
            <v>1</v>
          </cell>
        </row>
        <row r="20">
          <cell r="C20">
            <v>2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/>
        </row>
        <row r="24">
          <cell r="C24"/>
        </row>
        <row r="25">
          <cell r="C25">
            <v>2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/>
        </row>
        <row r="29">
          <cell r="C29"/>
        </row>
        <row r="30">
          <cell r="C30"/>
        </row>
        <row r="31">
          <cell r="C31">
            <v>1</v>
          </cell>
        </row>
        <row r="32">
          <cell r="C32"/>
        </row>
        <row r="33">
          <cell r="C33"/>
        </row>
        <row r="34">
          <cell r="C34">
            <v>1</v>
          </cell>
        </row>
        <row r="35">
          <cell r="C35"/>
        </row>
        <row r="36">
          <cell r="C36">
            <v>2</v>
          </cell>
        </row>
        <row r="37">
          <cell r="C37"/>
        </row>
        <row r="38">
          <cell r="C38">
            <v>1</v>
          </cell>
        </row>
        <row r="39">
          <cell r="C39"/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/>
        </row>
        <row r="45">
          <cell r="C45">
            <v>1</v>
          </cell>
        </row>
        <row r="46">
          <cell r="C46">
            <v>3</v>
          </cell>
        </row>
        <row r="47">
          <cell r="C47"/>
        </row>
        <row r="48">
          <cell r="C48">
            <v>2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>
            <v>1</v>
          </cell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>
            <v>1</v>
          </cell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>
            <v>1</v>
          </cell>
        </row>
        <row r="80">
          <cell r="C80"/>
        </row>
        <row r="81">
          <cell r="C81"/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  <row r="87">
          <cell r="C87">
            <v>1</v>
          </cell>
        </row>
        <row r="88">
          <cell r="C88"/>
        </row>
        <row r="89">
          <cell r="C89"/>
        </row>
        <row r="90">
          <cell r="C90">
            <v>2</v>
          </cell>
        </row>
        <row r="91">
          <cell r="C91"/>
        </row>
        <row r="92">
          <cell r="C92"/>
        </row>
        <row r="93">
          <cell r="C93"/>
        </row>
        <row r="94">
          <cell r="C94"/>
        </row>
        <row r="95">
          <cell r="C95">
            <v>3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://extension.sdstate.edu/" TargetMode="External"/><Relationship Id="rId1" Type="http://schemas.openxmlformats.org/officeDocument/2006/relationships/hyperlink" Target="mailto:heather.gessner@sdstate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2:I26"/>
  <sheetViews>
    <sheetView tabSelected="1" workbookViewId="0">
      <selection activeCell="A30" sqref="A30"/>
    </sheetView>
  </sheetViews>
  <sheetFormatPr baseColWidth="10" defaultColWidth="9.1640625" defaultRowHeight="16" x14ac:dyDescent="0.2"/>
  <cols>
    <col min="1" max="16384" width="9.1640625" style="1"/>
  </cols>
  <sheetData>
    <row r="2" spans="1:9" x14ac:dyDescent="0.2">
      <c r="B2" s="66"/>
      <c r="C2" s="66"/>
      <c r="D2" s="66"/>
      <c r="E2" s="66"/>
    </row>
    <row r="3" spans="1:9" ht="20" x14ac:dyDescent="0.2">
      <c r="A3" s="67"/>
      <c r="B3" s="66"/>
      <c r="C3" s="66"/>
      <c r="D3" s="66"/>
      <c r="E3" s="66"/>
    </row>
    <row r="4" spans="1:9" ht="20" x14ac:dyDescent="0.2">
      <c r="A4" s="67" t="s">
        <v>38</v>
      </c>
      <c r="B4" s="66"/>
      <c r="C4" s="66"/>
      <c r="D4" s="66"/>
      <c r="E4" s="66"/>
    </row>
    <row r="5" spans="1:9" x14ac:dyDescent="0.2">
      <c r="A5" s="66"/>
      <c r="B5" s="66"/>
      <c r="C5" s="66"/>
      <c r="D5" s="66"/>
      <c r="E5" s="66"/>
    </row>
    <row r="7" spans="1:9" ht="16" customHeight="1" x14ac:dyDescent="0.2">
      <c r="A7" s="68" t="s">
        <v>54</v>
      </c>
      <c r="B7" s="68"/>
      <c r="C7" s="68"/>
      <c r="D7" s="68"/>
      <c r="E7" s="68"/>
      <c r="F7" s="68"/>
      <c r="G7" s="68"/>
      <c r="H7" s="68"/>
      <c r="I7" s="68"/>
    </row>
    <row r="8" spans="1:9" x14ac:dyDescent="0.2">
      <c r="A8" s="68" t="s">
        <v>55</v>
      </c>
      <c r="B8" s="68"/>
      <c r="C8" s="68"/>
      <c r="D8" s="68"/>
      <c r="E8" s="68"/>
      <c r="F8" s="68"/>
      <c r="G8" s="68"/>
      <c r="H8" s="68"/>
      <c r="I8" s="68"/>
    </row>
    <row r="9" spans="1:9" x14ac:dyDescent="0.2">
      <c r="A9" s="68" t="s">
        <v>56</v>
      </c>
      <c r="B9" s="68"/>
      <c r="C9" s="68"/>
      <c r="D9" s="68"/>
      <c r="E9" s="68"/>
      <c r="F9" s="68"/>
      <c r="G9" s="68"/>
      <c r="H9" s="68"/>
      <c r="I9" s="68"/>
    </row>
    <row r="10" spans="1:9" x14ac:dyDescent="0.2">
      <c r="A10" s="68" t="s">
        <v>57</v>
      </c>
      <c r="B10" s="68"/>
      <c r="C10" s="68"/>
      <c r="D10" s="68"/>
      <c r="E10" s="68"/>
      <c r="F10" s="68"/>
      <c r="G10" s="68"/>
      <c r="H10" s="68"/>
      <c r="I10" s="68"/>
    </row>
    <row r="11" spans="1:9" x14ac:dyDescent="0.2">
      <c r="A11" s="68" t="s">
        <v>58</v>
      </c>
      <c r="B11" s="68"/>
      <c r="C11" s="68"/>
      <c r="D11" s="68"/>
      <c r="E11" s="68"/>
      <c r="F11" s="68"/>
      <c r="G11" s="68"/>
      <c r="H11" s="68"/>
      <c r="I11" s="68"/>
    </row>
    <row r="12" spans="1:9" x14ac:dyDescent="0.2">
      <c r="A12" s="68" t="s">
        <v>59</v>
      </c>
      <c r="B12" s="68"/>
      <c r="C12" s="68"/>
      <c r="D12" s="68"/>
      <c r="E12" s="68"/>
      <c r="F12" s="68"/>
      <c r="G12" s="68"/>
      <c r="H12" s="68"/>
      <c r="I12" s="68"/>
    </row>
    <row r="13" spans="1:9" x14ac:dyDescent="0.2">
      <c r="A13" s="68"/>
      <c r="B13" s="68"/>
      <c r="C13" s="68"/>
      <c r="D13" s="68"/>
      <c r="E13" s="68"/>
      <c r="F13" s="68"/>
      <c r="G13" s="68"/>
      <c r="H13" s="68"/>
      <c r="I13" s="68"/>
    </row>
    <row r="14" spans="1:9" x14ac:dyDescent="0.2">
      <c r="A14" s="69" t="s">
        <v>60</v>
      </c>
      <c r="B14" s="68"/>
      <c r="C14" s="68"/>
      <c r="D14" s="68"/>
      <c r="E14" s="68"/>
      <c r="F14" s="68"/>
      <c r="G14" s="68"/>
      <c r="H14" s="68"/>
      <c r="I14" s="68"/>
    </row>
    <row r="15" spans="1:9" x14ac:dyDescent="0.2">
      <c r="A15" s="69" t="s">
        <v>61</v>
      </c>
    </row>
    <row r="16" spans="1:9" x14ac:dyDescent="0.2">
      <c r="A16" s="69" t="s">
        <v>62</v>
      </c>
      <c r="B16" s="69"/>
      <c r="C16" s="69"/>
      <c r="D16" s="69"/>
      <c r="E16" s="69"/>
      <c r="F16" s="69"/>
      <c r="G16" s="69"/>
      <c r="H16" s="69"/>
      <c r="I16" s="69"/>
    </row>
    <row r="17" spans="1:9" x14ac:dyDescent="0.2">
      <c r="B17" s="69"/>
      <c r="C17" s="69"/>
      <c r="D17" s="69"/>
      <c r="E17" s="69"/>
      <c r="F17" s="69"/>
      <c r="G17" s="69"/>
      <c r="H17" s="69"/>
      <c r="I17" s="69"/>
    </row>
    <row r="18" spans="1:9" x14ac:dyDescent="0.2">
      <c r="A18" s="69" t="s">
        <v>63</v>
      </c>
      <c r="B18" s="69"/>
      <c r="C18" s="69"/>
      <c r="D18" s="69"/>
      <c r="E18" s="69"/>
      <c r="F18" s="69"/>
      <c r="G18" s="69"/>
      <c r="H18" s="69"/>
      <c r="I18" s="69"/>
    </row>
    <row r="19" spans="1:9" x14ac:dyDescent="0.2">
      <c r="A19" s="1" t="s">
        <v>64</v>
      </c>
    </row>
    <row r="20" spans="1:9" x14ac:dyDescent="0.2">
      <c r="A20" s="1" t="s">
        <v>65</v>
      </c>
      <c r="B20" s="69"/>
      <c r="C20" s="69"/>
      <c r="D20" s="69"/>
      <c r="E20" s="69"/>
      <c r="F20" s="69"/>
      <c r="G20" s="69"/>
      <c r="H20" s="69"/>
      <c r="I20" s="69"/>
    </row>
    <row r="21" spans="1:9" x14ac:dyDescent="0.2">
      <c r="A21" s="69"/>
      <c r="B21" s="69"/>
      <c r="C21" s="69"/>
      <c r="D21" s="69"/>
      <c r="E21" s="69"/>
      <c r="F21" s="69"/>
      <c r="G21" s="69"/>
      <c r="H21" s="69"/>
      <c r="I21" s="69"/>
    </row>
    <row r="22" spans="1:9" x14ac:dyDescent="0.2">
      <c r="A22" s="69"/>
      <c r="B22" s="69"/>
      <c r="C22" s="69"/>
      <c r="D22" s="69"/>
      <c r="E22" s="69"/>
      <c r="F22" s="69"/>
      <c r="G22" s="69"/>
      <c r="H22" s="69"/>
      <c r="I22" s="69"/>
    </row>
    <row r="23" spans="1:9" x14ac:dyDescent="0.2">
      <c r="A23" s="69" t="s">
        <v>66</v>
      </c>
      <c r="B23" s="69"/>
      <c r="C23" s="69"/>
      <c r="D23" s="69"/>
      <c r="E23" s="69"/>
      <c r="F23" s="69"/>
      <c r="G23" s="69"/>
      <c r="H23" s="69"/>
      <c r="I23" s="69"/>
    </row>
    <row r="24" spans="1:9" x14ac:dyDescent="0.2">
      <c r="A24" s="69" t="s">
        <v>67</v>
      </c>
      <c r="B24" s="69"/>
      <c r="C24" s="69"/>
      <c r="D24" s="69"/>
      <c r="E24" s="69"/>
      <c r="F24" s="69"/>
      <c r="G24" s="69"/>
      <c r="H24" s="69"/>
      <c r="I24" s="69"/>
    </row>
    <row r="25" spans="1:9" x14ac:dyDescent="0.2">
      <c r="A25" s="1" t="s">
        <v>68</v>
      </c>
    </row>
    <row r="26" spans="1:9" x14ac:dyDescent="0.2">
      <c r="A26" s="1" t="s">
        <v>69</v>
      </c>
    </row>
  </sheetData>
  <sheetProtection algorithmName="SHA-512" hashValue="JWT+pt3NVzB0Pp1/F5qlbPdKnN9VWqBE721hQIuScLqiNH9YGY5uQal1V+lZl34AXri/ihKPjPab4RO0P++37A==" saltValue="Md6kHSJd5WghFexhinG4vA==" spinCount="100000" sheet="1" objects="1" scenarios="1"/>
  <pageMargins left="0.7" right="0.7" top="0.75" bottom="0.75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087"/>
    <pageSetUpPr fitToPage="1"/>
  </sheetPr>
  <dimension ref="A2:AGQ100"/>
  <sheetViews>
    <sheetView workbookViewId="0">
      <selection activeCell="P2" sqref="P2"/>
    </sheetView>
  </sheetViews>
  <sheetFormatPr baseColWidth="10" defaultColWidth="9.1640625" defaultRowHeight="16" x14ac:dyDescent="0.2"/>
  <cols>
    <col min="1" max="14" width="12.83203125" style="1" customWidth="1"/>
    <col min="15" max="16384" width="9.1640625" style="1"/>
  </cols>
  <sheetData>
    <row r="2" spans="1:13" ht="20" x14ac:dyDescent="0.2">
      <c r="A2" s="21" t="s">
        <v>38</v>
      </c>
      <c r="H2" s="21" t="s">
        <v>38</v>
      </c>
    </row>
    <row r="3" spans="1:13" ht="20" x14ac:dyDescent="0.2">
      <c r="A3" s="21"/>
    </row>
    <row r="5" spans="1:13" ht="34" x14ac:dyDescent="0.2">
      <c r="A5" s="13" t="s">
        <v>43</v>
      </c>
      <c r="B5" s="59">
        <v>2025</v>
      </c>
      <c r="C5" s="32" t="s">
        <v>46</v>
      </c>
      <c r="D5" s="32"/>
      <c r="E5" s="32"/>
      <c r="H5" s="44" t="str">
        <f>+A5</f>
        <v>Calving Year</v>
      </c>
      <c r="I5" s="45">
        <f>+B5</f>
        <v>2025</v>
      </c>
      <c r="J5" s="32" t="str">
        <f>+C5</f>
        <v>Mature Cows</v>
      </c>
    </row>
    <row r="7" spans="1:13" ht="34" x14ac:dyDescent="0.2">
      <c r="A7" s="36" t="s">
        <v>0</v>
      </c>
      <c r="B7" s="60">
        <v>45691</v>
      </c>
      <c r="I7" s="33" t="s">
        <v>44</v>
      </c>
      <c r="J7" s="34"/>
      <c r="K7" s="34"/>
      <c r="L7" s="34"/>
      <c r="M7" s="35"/>
    </row>
    <row r="8" spans="1:13" ht="34" x14ac:dyDescent="0.2">
      <c r="A8" s="1" t="s">
        <v>7</v>
      </c>
      <c r="B8" s="24" t="s">
        <v>2</v>
      </c>
      <c r="C8" s="22" t="s">
        <v>47</v>
      </c>
      <c r="D8" s="25" t="s">
        <v>45</v>
      </c>
      <c r="I8" s="6">
        <v>1</v>
      </c>
      <c r="J8" s="6">
        <v>2</v>
      </c>
      <c r="K8" s="6">
        <v>3</v>
      </c>
      <c r="L8" s="6">
        <v>4</v>
      </c>
      <c r="M8" s="6">
        <v>5</v>
      </c>
    </row>
    <row r="9" spans="1:13" x14ac:dyDescent="0.2">
      <c r="A9" s="26">
        <f>+B7</f>
        <v>45691</v>
      </c>
      <c r="B9" s="25">
        <f>A9-$B$7</f>
        <v>0</v>
      </c>
      <c r="C9" s="61">
        <v>1</v>
      </c>
      <c r="D9" s="25">
        <v>1</v>
      </c>
      <c r="I9" s="6" t="s">
        <v>4</v>
      </c>
      <c r="J9" s="6" t="s">
        <v>5</v>
      </c>
      <c r="K9" s="6" t="s">
        <v>6</v>
      </c>
      <c r="L9" s="6" t="s">
        <v>8</v>
      </c>
      <c r="M9" s="6" t="s">
        <v>53</v>
      </c>
    </row>
    <row r="10" spans="1:13" x14ac:dyDescent="0.2">
      <c r="A10" s="26">
        <f>+A9+1</f>
        <v>45692</v>
      </c>
      <c r="B10" s="25">
        <f>+B9+1</f>
        <v>1</v>
      </c>
      <c r="C10" s="61">
        <v>0</v>
      </c>
      <c r="D10" s="25">
        <v>1</v>
      </c>
      <c r="I10" s="6">
        <f>SUM(C9:C30)</f>
        <v>26</v>
      </c>
      <c r="J10" s="6">
        <f>SUM(C31:C51)</f>
        <v>28</v>
      </c>
      <c r="K10" s="6">
        <f>SUM(C52:C72)</f>
        <v>43</v>
      </c>
      <c r="L10" s="6">
        <f>SUM(C73:C94)</f>
        <v>47</v>
      </c>
      <c r="M10" s="31">
        <f>C95</f>
        <v>25</v>
      </c>
    </row>
    <row r="11" spans="1:13" x14ac:dyDescent="0.2">
      <c r="A11" s="26">
        <f t="shared" ref="A11:B26" si="0">+A10+1</f>
        <v>45693</v>
      </c>
      <c r="B11" s="25">
        <f t="shared" si="0"/>
        <v>2</v>
      </c>
      <c r="C11" s="61">
        <v>0</v>
      </c>
      <c r="D11" s="25">
        <v>1</v>
      </c>
    </row>
    <row r="12" spans="1:13" x14ac:dyDescent="0.2">
      <c r="A12" s="26">
        <f t="shared" si="0"/>
        <v>45694</v>
      </c>
      <c r="B12" s="25">
        <f t="shared" si="0"/>
        <v>3</v>
      </c>
      <c r="C12" s="61">
        <v>0</v>
      </c>
      <c r="D12" s="25">
        <v>1</v>
      </c>
    </row>
    <row r="13" spans="1:13" x14ac:dyDescent="0.2">
      <c r="A13" s="26">
        <f t="shared" si="0"/>
        <v>45695</v>
      </c>
      <c r="B13" s="25">
        <f t="shared" si="0"/>
        <v>4</v>
      </c>
      <c r="C13" s="61">
        <v>0</v>
      </c>
      <c r="D13" s="25">
        <v>1</v>
      </c>
    </row>
    <row r="14" spans="1:13" x14ac:dyDescent="0.2">
      <c r="A14" s="26">
        <f t="shared" si="0"/>
        <v>45696</v>
      </c>
      <c r="B14" s="25">
        <f t="shared" si="0"/>
        <v>5</v>
      </c>
      <c r="C14" s="61">
        <v>0</v>
      </c>
      <c r="D14" s="25">
        <v>1</v>
      </c>
    </row>
    <row r="15" spans="1:13" x14ac:dyDescent="0.2">
      <c r="A15" s="26">
        <f t="shared" si="0"/>
        <v>45697</v>
      </c>
      <c r="B15" s="25">
        <f t="shared" si="0"/>
        <v>6</v>
      </c>
      <c r="C15" s="61">
        <v>0</v>
      </c>
      <c r="D15" s="25">
        <v>1</v>
      </c>
    </row>
    <row r="16" spans="1:13" x14ac:dyDescent="0.2">
      <c r="A16" s="26">
        <f t="shared" si="0"/>
        <v>45698</v>
      </c>
      <c r="B16" s="25">
        <f t="shared" si="0"/>
        <v>7</v>
      </c>
      <c r="C16" s="61">
        <v>0</v>
      </c>
      <c r="D16" s="25">
        <v>1</v>
      </c>
    </row>
    <row r="17" spans="1:4" x14ac:dyDescent="0.2">
      <c r="A17" s="26">
        <f t="shared" si="0"/>
        <v>45699</v>
      </c>
      <c r="B17" s="25">
        <f t="shared" si="0"/>
        <v>8</v>
      </c>
      <c r="C17" s="61">
        <v>1</v>
      </c>
      <c r="D17" s="25">
        <v>1</v>
      </c>
    </row>
    <row r="18" spans="1:4" x14ac:dyDescent="0.2">
      <c r="A18" s="26">
        <f t="shared" si="0"/>
        <v>45700</v>
      </c>
      <c r="B18" s="25">
        <f t="shared" si="0"/>
        <v>9</v>
      </c>
      <c r="C18" s="61">
        <v>0</v>
      </c>
      <c r="D18" s="25">
        <v>1</v>
      </c>
    </row>
    <row r="19" spans="1:4" x14ac:dyDescent="0.2">
      <c r="A19" s="26">
        <f t="shared" si="0"/>
        <v>45701</v>
      </c>
      <c r="B19" s="25">
        <f t="shared" si="0"/>
        <v>10</v>
      </c>
      <c r="C19" s="61">
        <v>1</v>
      </c>
      <c r="D19" s="25">
        <v>1</v>
      </c>
    </row>
    <row r="20" spans="1:4" x14ac:dyDescent="0.2">
      <c r="A20" s="26">
        <f t="shared" si="0"/>
        <v>45702</v>
      </c>
      <c r="B20" s="25">
        <f t="shared" si="0"/>
        <v>11</v>
      </c>
      <c r="C20" s="61">
        <v>3</v>
      </c>
      <c r="D20" s="25">
        <v>1</v>
      </c>
    </row>
    <row r="21" spans="1:4" x14ac:dyDescent="0.2">
      <c r="A21" s="26">
        <f t="shared" si="0"/>
        <v>45703</v>
      </c>
      <c r="B21" s="25">
        <f t="shared" si="0"/>
        <v>12</v>
      </c>
      <c r="C21" s="61">
        <v>3</v>
      </c>
      <c r="D21" s="25">
        <v>1</v>
      </c>
    </row>
    <row r="22" spans="1:4" x14ac:dyDescent="0.2">
      <c r="A22" s="26">
        <f t="shared" si="0"/>
        <v>45704</v>
      </c>
      <c r="B22" s="25">
        <f t="shared" si="0"/>
        <v>13</v>
      </c>
      <c r="C22" s="61">
        <v>2</v>
      </c>
      <c r="D22" s="25">
        <v>1</v>
      </c>
    </row>
    <row r="23" spans="1:4" x14ac:dyDescent="0.2">
      <c r="A23" s="26">
        <f t="shared" si="0"/>
        <v>45705</v>
      </c>
      <c r="B23" s="25">
        <f t="shared" si="0"/>
        <v>14</v>
      </c>
      <c r="C23" s="61">
        <v>1</v>
      </c>
      <c r="D23" s="25">
        <v>1</v>
      </c>
    </row>
    <row r="24" spans="1:4" x14ac:dyDescent="0.2">
      <c r="A24" s="26">
        <f t="shared" si="0"/>
        <v>45706</v>
      </c>
      <c r="B24" s="25">
        <f t="shared" si="0"/>
        <v>15</v>
      </c>
      <c r="C24" s="61">
        <v>3</v>
      </c>
      <c r="D24" s="25">
        <v>1</v>
      </c>
    </row>
    <row r="25" spans="1:4" x14ac:dyDescent="0.2">
      <c r="A25" s="26">
        <f t="shared" si="0"/>
        <v>45707</v>
      </c>
      <c r="B25" s="25">
        <f t="shared" si="0"/>
        <v>16</v>
      </c>
      <c r="C25" s="61">
        <v>0</v>
      </c>
      <c r="D25" s="25">
        <v>1</v>
      </c>
    </row>
    <row r="26" spans="1:4" x14ac:dyDescent="0.2">
      <c r="A26" s="26">
        <f t="shared" si="0"/>
        <v>45708</v>
      </c>
      <c r="B26" s="25">
        <f t="shared" si="0"/>
        <v>17</v>
      </c>
      <c r="C26" s="61">
        <v>3</v>
      </c>
      <c r="D26" s="25">
        <v>1</v>
      </c>
    </row>
    <row r="27" spans="1:4" x14ac:dyDescent="0.2">
      <c r="A27" s="26">
        <f t="shared" ref="A27:B42" si="1">+A26+1</f>
        <v>45709</v>
      </c>
      <c r="B27" s="25">
        <f t="shared" si="1"/>
        <v>18</v>
      </c>
      <c r="C27" s="61">
        <v>1</v>
      </c>
      <c r="D27" s="25">
        <v>1</v>
      </c>
    </row>
    <row r="28" spans="1:4" x14ac:dyDescent="0.2">
      <c r="A28" s="26">
        <f t="shared" si="1"/>
        <v>45710</v>
      </c>
      <c r="B28" s="25">
        <f t="shared" si="1"/>
        <v>19</v>
      </c>
      <c r="C28" s="61">
        <v>2</v>
      </c>
      <c r="D28" s="25">
        <v>1</v>
      </c>
    </row>
    <row r="29" spans="1:4" x14ac:dyDescent="0.2">
      <c r="A29" s="26">
        <f t="shared" si="1"/>
        <v>45711</v>
      </c>
      <c r="B29" s="25">
        <f t="shared" si="1"/>
        <v>20</v>
      </c>
      <c r="C29" s="61">
        <v>4</v>
      </c>
      <c r="D29" s="25">
        <v>1</v>
      </c>
    </row>
    <row r="30" spans="1:4" ht="17" thickBot="1" x14ac:dyDescent="0.25">
      <c r="A30" s="27">
        <f t="shared" si="1"/>
        <v>45712</v>
      </c>
      <c r="B30" s="28">
        <f t="shared" si="1"/>
        <v>21</v>
      </c>
      <c r="C30" s="62">
        <v>1</v>
      </c>
      <c r="D30" s="28">
        <v>1</v>
      </c>
    </row>
    <row r="31" spans="1:4" x14ac:dyDescent="0.2">
      <c r="A31" s="26">
        <f t="shared" si="1"/>
        <v>45713</v>
      </c>
      <c r="B31" s="25">
        <f t="shared" si="1"/>
        <v>22</v>
      </c>
      <c r="C31" s="61">
        <v>3</v>
      </c>
      <c r="D31" s="25">
        <v>2</v>
      </c>
    </row>
    <row r="32" spans="1:4" x14ac:dyDescent="0.2">
      <c r="A32" s="26">
        <f t="shared" si="1"/>
        <v>45714</v>
      </c>
      <c r="B32" s="25">
        <f t="shared" si="1"/>
        <v>23</v>
      </c>
      <c r="C32" s="61">
        <v>0</v>
      </c>
      <c r="D32" s="25">
        <v>2</v>
      </c>
    </row>
    <row r="33" spans="1:4" x14ac:dyDescent="0.2">
      <c r="A33" s="26">
        <f t="shared" si="1"/>
        <v>45715</v>
      </c>
      <c r="B33" s="25">
        <f t="shared" si="1"/>
        <v>24</v>
      </c>
      <c r="C33" s="61">
        <v>2</v>
      </c>
      <c r="D33" s="25">
        <v>2</v>
      </c>
    </row>
    <row r="34" spans="1:4" x14ac:dyDescent="0.2">
      <c r="A34" s="26">
        <f t="shared" si="1"/>
        <v>45716</v>
      </c>
      <c r="B34" s="25">
        <f t="shared" si="1"/>
        <v>25</v>
      </c>
      <c r="C34" s="61">
        <v>2</v>
      </c>
      <c r="D34" s="25">
        <v>2</v>
      </c>
    </row>
    <row r="35" spans="1:4" x14ac:dyDescent="0.2">
      <c r="A35" s="26">
        <f t="shared" si="1"/>
        <v>45717</v>
      </c>
      <c r="B35" s="25">
        <f t="shared" si="1"/>
        <v>26</v>
      </c>
      <c r="C35" s="61">
        <v>1</v>
      </c>
      <c r="D35" s="25">
        <v>2</v>
      </c>
    </row>
    <row r="36" spans="1:4" x14ac:dyDescent="0.2">
      <c r="A36" s="26">
        <f t="shared" si="1"/>
        <v>45718</v>
      </c>
      <c r="B36" s="25">
        <f t="shared" si="1"/>
        <v>27</v>
      </c>
      <c r="C36" s="61">
        <v>3</v>
      </c>
      <c r="D36" s="25">
        <v>2</v>
      </c>
    </row>
    <row r="37" spans="1:4" x14ac:dyDescent="0.2">
      <c r="A37" s="26">
        <f t="shared" si="1"/>
        <v>45719</v>
      </c>
      <c r="B37" s="25">
        <f t="shared" si="1"/>
        <v>28</v>
      </c>
      <c r="C37" s="61">
        <v>1</v>
      </c>
      <c r="D37" s="25">
        <v>2</v>
      </c>
    </row>
    <row r="38" spans="1:4" x14ac:dyDescent="0.2">
      <c r="A38" s="26">
        <f t="shared" si="1"/>
        <v>45720</v>
      </c>
      <c r="B38" s="25">
        <f t="shared" si="1"/>
        <v>29</v>
      </c>
      <c r="C38" s="61">
        <v>2</v>
      </c>
      <c r="D38" s="25">
        <v>2</v>
      </c>
    </row>
    <row r="39" spans="1:4" x14ac:dyDescent="0.2">
      <c r="A39" s="26">
        <f t="shared" si="1"/>
        <v>45721</v>
      </c>
      <c r="B39" s="25">
        <f t="shared" si="1"/>
        <v>30</v>
      </c>
      <c r="C39" s="61">
        <v>0</v>
      </c>
      <c r="D39" s="25">
        <v>2</v>
      </c>
    </row>
    <row r="40" spans="1:4" x14ac:dyDescent="0.2">
      <c r="A40" s="26">
        <f t="shared" si="1"/>
        <v>45722</v>
      </c>
      <c r="B40" s="25">
        <f t="shared" si="1"/>
        <v>31</v>
      </c>
      <c r="C40" s="61">
        <v>0</v>
      </c>
      <c r="D40" s="25">
        <v>2</v>
      </c>
    </row>
    <row r="41" spans="1:4" x14ac:dyDescent="0.2">
      <c r="A41" s="26">
        <f t="shared" si="1"/>
        <v>45723</v>
      </c>
      <c r="B41" s="25">
        <f t="shared" si="1"/>
        <v>32</v>
      </c>
      <c r="C41" s="61">
        <v>0</v>
      </c>
      <c r="D41" s="25">
        <v>2</v>
      </c>
    </row>
    <row r="42" spans="1:4" x14ac:dyDescent="0.2">
      <c r="A42" s="26">
        <f t="shared" si="1"/>
        <v>45724</v>
      </c>
      <c r="B42" s="25">
        <f t="shared" si="1"/>
        <v>33</v>
      </c>
      <c r="C42" s="61">
        <v>1</v>
      </c>
      <c r="D42" s="25">
        <v>2</v>
      </c>
    </row>
    <row r="43" spans="1:4" x14ac:dyDescent="0.2">
      <c r="A43" s="26">
        <f t="shared" ref="A43:B58" si="2">+A42+1</f>
        <v>45725</v>
      </c>
      <c r="B43" s="25">
        <f t="shared" si="2"/>
        <v>34</v>
      </c>
      <c r="C43" s="61">
        <v>2</v>
      </c>
      <c r="D43" s="25">
        <v>2</v>
      </c>
    </row>
    <row r="44" spans="1:4" x14ac:dyDescent="0.2">
      <c r="A44" s="26">
        <f t="shared" si="2"/>
        <v>45726</v>
      </c>
      <c r="B44" s="25">
        <f t="shared" si="2"/>
        <v>35</v>
      </c>
      <c r="C44" s="61">
        <v>2</v>
      </c>
      <c r="D44" s="25">
        <v>2</v>
      </c>
    </row>
    <row r="45" spans="1:4" x14ac:dyDescent="0.2">
      <c r="A45" s="26">
        <f t="shared" si="2"/>
        <v>45727</v>
      </c>
      <c r="B45" s="25">
        <f t="shared" si="2"/>
        <v>36</v>
      </c>
      <c r="C45" s="61">
        <v>0</v>
      </c>
      <c r="D45" s="25">
        <v>2</v>
      </c>
    </row>
    <row r="46" spans="1:4" x14ac:dyDescent="0.2">
      <c r="A46" s="26">
        <f t="shared" si="2"/>
        <v>45728</v>
      </c>
      <c r="B46" s="25">
        <f t="shared" si="2"/>
        <v>37</v>
      </c>
      <c r="C46" s="61">
        <v>0</v>
      </c>
      <c r="D46" s="25">
        <v>2</v>
      </c>
    </row>
    <row r="47" spans="1:4" x14ac:dyDescent="0.2">
      <c r="A47" s="26">
        <f t="shared" si="2"/>
        <v>45729</v>
      </c>
      <c r="B47" s="25">
        <f t="shared" si="2"/>
        <v>38</v>
      </c>
      <c r="C47" s="61">
        <v>3</v>
      </c>
      <c r="D47" s="25">
        <v>2</v>
      </c>
    </row>
    <row r="48" spans="1:4" x14ac:dyDescent="0.2">
      <c r="A48" s="26">
        <f t="shared" si="2"/>
        <v>45730</v>
      </c>
      <c r="B48" s="25">
        <f t="shared" si="2"/>
        <v>39</v>
      </c>
      <c r="C48" s="61">
        <v>2</v>
      </c>
      <c r="D48" s="25">
        <v>2</v>
      </c>
    </row>
    <row r="49" spans="1:4" x14ac:dyDescent="0.2">
      <c r="A49" s="26">
        <f t="shared" si="2"/>
        <v>45731</v>
      </c>
      <c r="B49" s="25">
        <f t="shared" si="2"/>
        <v>40</v>
      </c>
      <c r="C49" s="61">
        <v>1</v>
      </c>
      <c r="D49" s="25">
        <v>2</v>
      </c>
    </row>
    <row r="50" spans="1:4" x14ac:dyDescent="0.2">
      <c r="A50" s="26">
        <f t="shared" si="2"/>
        <v>45732</v>
      </c>
      <c r="B50" s="25">
        <f t="shared" si="2"/>
        <v>41</v>
      </c>
      <c r="C50" s="61">
        <v>1</v>
      </c>
      <c r="D50" s="25">
        <v>2</v>
      </c>
    </row>
    <row r="51" spans="1:4" ht="17" thickBot="1" x14ac:dyDescent="0.25">
      <c r="A51" s="27">
        <f t="shared" si="2"/>
        <v>45733</v>
      </c>
      <c r="B51" s="28">
        <f t="shared" si="2"/>
        <v>42</v>
      </c>
      <c r="C51" s="62">
        <v>2</v>
      </c>
      <c r="D51" s="28">
        <v>2</v>
      </c>
    </row>
    <row r="52" spans="1:4" x14ac:dyDescent="0.2">
      <c r="A52" s="26">
        <f t="shared" si="2"/>
        <v>45734</v>
      </c>
      <c r="B52" s="25">
        <f t="shared" si="2"/>
        <v>43</v>
      </c>
      <c r="C52" s="61">
        <v>1</v>
      </c>
      <c r="D52" s="25">
        <v>3</v>
      </c>
    </row>
    <row r="53" spans="1:4" x14ac:dyDescent="0.2">
      <c r="A53" s="26">
        <f t="shared" si="2"/>
        <v>45735</v>
      </c>
      <c r="B53" s="25">
        <f t="shared" si="2"/>
        <v>44</v>
      </c>
      <c r="C53" s="61">
        <v>6</v>
      </c>
      <c r="D53" s="25">
        <v>3</v>
      </c>
    </row>
    <row r="54" spans="1:4" x14ac:dyDescent="0.2">
      <c r="A54" s="26">
        <f t="shared" si="2"/>
        <v>45736</v>
      </c>
      <c r="B54" s="25">
        <f t="shared" si="2"/>
        <v>45</v>
      </c>
      <c r="C54" s="61">
        <v>2</v>
      </c>
      <c r="D54" s="25">
        <v>3</v>
      </c>
    </row>
    <row r="55" spans="1:4" x14ac:dyDescent="0.2">
      <c r="A55" s="26">
        <f t="shared" si="2"/>
        <v>45737</v>
      </c>
      <c r="B55" s="25">
        <f t="shared" si="2"/>
        <v>46</v>
      </c>
      <c r="C55" s="61">
        <v>3</v>
      </c>
      <c r="D55" s="25">
        <v>3</v>
      </c>
    </row>
    <row r="56" spans="1:4" x14ac:dyDescent="0.2">
      <c r="A56" s="26">
        <f t="shared" si="2"/>
        <v>45738</v>
      </c>
      <c r="B56" s="25">
        <f t="shared" si="2"/>
        <v>47</v>
      </c>
      <c r="C56" s="61">
        <v>0</v>
      </c>
      <c r="D56" s="25">
        <v>3</v>
      </c>
    </row>
    <row r="57" spans="1:4" x14ac:dyDescent="0.2">
      <c r="A57" s="26">
        <f t="shared" si="2"/>
        <v>45739</v>
      </c>
      <c r="B57" s="25">
        <f t="shared" si="2"/>
        <v>48</v>
      </c>
      <c r="C57" s="61">
        <v>1</v>
      </c>
      <c r="D57" s="25">
        <v>3</v>
      </c>
    </row>
    <row r="58" spans="1:4" x14ac:dyDescent="0.2">
      <c r="A58" s="26">
        <f t="shared" si="2"/>
        <v>45740</v>
      </c>
      <c r="B58" s="25">
        <f t="shared" si="2"/>
        <v>49</v>
      </c>
      <c r="C58" s="61">
        <v>2</v>
      </c>
      <c r="D58" s="25">
        <v>3</v>
      </c>
    </row>
    <row r="59" spans="1:4" x14ac:dyDescent="0.2">
      <c r="A59" s="26">
        <f t="shared" ref="A59:B74" si="3">+A58+1</f>
        <v>45741</v>
      </c>
      <c r="B59" s="25">
        <f t="shared" si="3"/>
        <v>50</v>
      </c>
      <c r="C59" s="61">
        <v>0</v>
      </c>
      <c r="D59" s="25">
        <v>3</v>
      </c>
    </row>
    <row r="60" spans="1:4" x14ac:dyDescent="0.2">
      <c r="A60" s="26">
        <f t="shared" si="3"/>
        <v>45742</v>
      </c>
      <c r="B60" s="25">
        <f t="shared" si="3"/>
        <v>51</v>
      </c>
      <c r="C60" s="61">
        <v>1</v>
      </c>
      <c r="D60" s="25">
        <v>3</v>
      </c>
    </row>
    <row r="61" spans="1:4" x14ac:dyDescent="0.2">
      <c r="A61" s="26">
        <f t="shared" si="3"/>
        <v>45743</v>
      </c>
      <c r="B61" s="25">
        <f t="shared" si="3"/>
        <v>52</v>
      </c>
      <c r="C61" s="61">
        <v>1</v>
      </c>
      <c r="D61" s="25">
        <v>3</v>
      </c>
    </row>
    <row r="62" spans="1:4" x14ac:dyDescent="0.2">
      <c r="A62" s="26">
        <f t="shared" si="3"/>
        <v>45744</v>
      </c>
      <c r="B62" s="25">
        <f t="shared" si="3"/>
        <v>53</v>
      </c>
      <c r="C62" s="61">
        <v>1</v>
      </c>
      <c r="D62" s="25">
        <v>3</v>
      </c>
    </row>
    <row r="63" spans="1:4" x14ac:dyDescent="0.2">
      <c r="A63" s="26">
        <f t="shared" si="3"/>
        <v>45745</v>
      </c>
      <c r="B63" s="25">
        <f t="shared" si="3"/>
        <v>54</v>
      </c>
      <c r="C63" s="61">
        <v>1</v>
      </c>
      <c r="D63" s="25">
        <v>3</v>
      </c>
    </row>
    <row r="64" spans="1:4" x14ac:dyDescent="0.2">
      <c r="A64" s="26">
        <f t="shared" si="3"/>
        <v>45746</v>
      </c>
      <c r="B64" s="25">
        <f t="shared" si="3"/>
        <v>55</v>
      </c>
      <c r="C64" s="61">
        <v>3</v>
      </c>
      <c r="D64" s="25">
        <v>3</v>
      </c>
    </row>
    <row r="65" spans="1:875" x14ac:dyDescent="0.2">
      <c r="A65" s="26">
        <f t="shared" si="3"/>
        <v>45747</v>
      </c>
      <c r="B65" s="25">
        <f t="shared" si="3"/>
        <v>56</v>
      </c>
      <c r="C65" s="61">
        <v>0</v>
      </c>
      <c r="D65" s="25">
        <v>3</v>
      </c>
    </row>
    <row r="66" spans="1:875" x14ac:dyDescent="0.2">
      <c r="A66" s="26">
        <f t="shared" si="3"/>
        <v>45748</v>
      </c>
      <c r="B66" s="25">
        <f t="shared" si="3"/>
        <v>57</v>
      </c>
      <c r="C66" s="61">
        <v>4</v>
      </c>
      <c r="D66" s="25">
        <v>3</v>
      </c>
    </row>
    <row r="67" spans="1:875" x14ac:dyDescent="0.2">
      <c r="A67" s="26">
        <f t="shared" si="3"/>
        <v>45749</v>
      </c>
      <c r="B67" s="25">
        <f t="shared" si="3"/>
        <v>58</v>
      </c>
      <c r="C67" s="61">
        <v>2</v>
      </c>
      <c r="D67" s="25">
        <v>3</v>
      </c>
    </row>
    <row r="68" spans="1:875" x14ac:dyDescent="0.2">
      <c r="A68" s="26">
        <f t="shared" si="3"/>
        <v>45750</v>
      </c>
      <c r="B68" s="25">
        <f t="shared" si="3"/>
        <v>59</v>
      </c>
      <c r="C68" s="61">
        <v>2</v>
      </c>
      <c r="D68" s="25">
        <v>3</v>
      </c>
    </row>
    <row r="69" spans="1:875" x14ac:dyDescent="0.2">
      <c r="A69" s="26">
        <f t="shared" si="3"/>
        <v>45751</v>
      </c>
      <c r="B69" s="25">
        <f t="shared" si="3"/>
        <v>60</v>
      </c>
      <c r="C69" s="61">
        <v>6</v>
      </c>
      <c r="D69" s="25">
        <v>3</v>
      </c>
    </row>
    <row r="70" spans="1:875" x14ac:dyDescent="0.2">
      <c r="A70" s="26">
        <f t="shared" si="3"/>
        <v>45752</v>
      </c>
      <c r="B70" s="25">
        <f t="shared" si="3"/>
        <v>61</v>
      </c>
      <c r="C70" s="61">
        <v>3</v>
      </c>
      <c r="D70" s="25">
        <v>3</v>
      </c>
    </row>
    <row r="71" spans="1:875" x14ac:dyDescent="0.2">
      <c r="A71" s="26">
        <f t="shared" si="3"/>
        <v>45753</v>
      </c>
      <c r="B71" s="25">
        <f t="shared" si="3"/>
        <v>62</v>
      </c>
      <c r="C71" s="61">
        <v>2</v>
      </c>
      <c r="D71" s="25">
        <v>3</v>
      </c>
    </row>
    <row r="72" spans="1:875" s="29" customFormat="1" ht="17" thickBot="1" x14ac:dyDescent="0.25">
      <c r="A72" s="27">
        <f t="shared" si="3"/>
        <v>45754</v>
      </c>
      <c r="B72" s="28">
        <f t="shared" si="3"/>
        <v>63</v>
      </c>
      <c r="C72" s="62">
        <v>2</v>
      </c>
      <c r="D72" s="28">
        <v>3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</row>
    <row r="73" spans="1:875" x14ac:dyDescent="0.2">
      <c r="A73" s="26">
        <f t="shared" si="3"/>
        <v>45755</v>
      </c>
      <c r="B73" s="25">
        <f t="shared" si="3"/>
        <v>64</v>
      </c>
      <c r="C73" s="61">
        <v>2</v>
      </c>
      <c r="D73" s="25">
        <v>4</v>
      </c>
    </row>
    <row r="74" spans="1:875" x14ac:dyDescent="0.2">
      <c r="A74" s="26">
        <f t="shared" si="3"/>
        <v>45756</v>
      </c>
      <c r="B74" s="25">
        <f t="shared" si="3"/>
        <v>65</v>
      </c>
      <c r="C74" s="61">
        <v>1</v>
      </c>
      <c r="D74" s="25">
        <v>4</v>
      </c>
    </row>
    <row r="75" spans="1:875" x14ac:dyDescent="0.2">
      <c r="A75" s="26">
        <f t="shared" ref="A75:B90" si="4">+A74+1</f>
        <v>45757</v>
      </c>
      <c r="B75" s="25">
        <f t="shared" si="4"/>
        <v>66</v>
      </c>
      <c r="C75" s="61">
        <v>3</v>
      </c>
      <c r="D75" s="25">
        <v>4</v>
      </c>
    </row>
    <row r="76" spans="1:875" x14ac:dyDescent="0.2">
      <c r="A76" s="26">
        <f t="shared" si="4"/>
        <v>45758</v>
      </c>
      <c r="B76" s="25">
        <f t="shared" si="4"/>
        <v>67</v>
      </c>
      <c r="C76" s="61">
        <v>3</v>
      </c>
      <c r="D76" s="25">
        <v>4</v>
      </c>
    </row>
    <row r="77" spans="1:875" x14ac:dyDescent="0.2">
      <c r="A77" s="26">
        <f t="shared" si="4"/>
        <v>45759</v>
      </c>
      <c r="B77" s="25">
        <f t="shared" si="4"/>
        <v>68</v>
      </c>
      <c r="C77" s="61">
        <v>4</v>
      </c>
      <c r="D77" s="25">
        <v>4</v>
      </c>
    </row>
    <row r="78" spans="1:875" x14ac:dyDescent="0.2">
      <c r="A78" s="26">
        <f t="shared" si="4"/>
        <v>45760</v>
      </c>
      <c r="B78" s="25">
        <f t="shared" si="4"/>
        <v>69</v>
      </c>
      <c r="C78" s="61">
        <v>1</v>
      </c>
      <c r="D78" s="25">
        <v>4</v>
      </c>
    </row>
    <row r="79" spans="1:875" x14ac:dyDescent="0.2">
      <c r="A79" s="26">
        <f t="shared" si="4"/>
        <v>45761</v>
      </c>
      <c r="B79" s="25">
        <f t="shared" si="4"/>
        <v>70</v>
      </c>
      <c r="C79" s="61">
        <v>3</v>
      </c>
      <c r="D79" s="25">
        <v>4</v>
      </c>
    </row>
    <row r="80" spans="1:875" x14ac:dyDescent="0.2">
      <c r="A80" s="26">
        <f t="shared" si="4"/>
        <v>45762</v>
      </c>
      <c r="B80" s="25">
        <f t="shared" si="4"/>
        <v>71</v>
      </c>
      <c r="C80" s="61">
        <v>4</v>
      </c>
      <c r="D80" s="25">
        <v>4</v>
      </c>
    </row>
    <row r="81" spans="1:4" x14ac:dyDescent="0.2">
      <c r="A81" s="26">
        <f t="shared" si="4"/>
        <v>45763</v>
      </c>
      <c r="B81" s="25">
        <f t="shared" si="4"/>
        <v>72</v>
      </c>
      <c r="C81" s="61">
        <v>3</v>
      </c>
      <c r="D81" s="25">
        <v>4</v>
      </c>
    </row>
    <row r="82" spans="1:4" x14ac:dyDescent="0.2">
      <c r="A82" s="26">
        <f t="shared" si="4"/>
        <v>45764</v>
      </c>
      <c r="B82" s="25">
        <f t="shared" si="4"/>
        <v>73</v>
      </c>
      <c r="C82" s="61">
        <v>3</v>
      </c>
      <c r="D82" s="25">
        <v>4</v>
      </c>
    </row>
    <row r="83" spans="1:4" x14ac:dyDescent="0.2">
      <c r="A83" s="26">
        <f t="shared" si="4"/>
        <v>45765</v>
      </c>
      <c r="B83" s="25">
        <f t="shared" si="4"/>
        <v>74</v>
      </c>
      <c r="C83" s="61">
        <v>2</v>
      </c>
      <c r="D83" s="25">
        <v>4</v>
      </c>
    </row>
    <row r="84" spans="1:4" x14ac:dyDescent="0.2">
      <c r="A84" s="26">
        <f t="shared" si="4"/>
        <v>45766</v>
      </c>
      <c r="B84" s="25">
        <f t="shared" si="4"/>
        <v>75</v>
      </c>
      <c r="C84" s="61">
        <v>1</v>
      </c>
      <c r="D84" s="25">
        <v>4</v>
      </c>
    </row>
    <row r="85" spans="1:4" x14ac:dyDescent="0.2">
      <c r="A85" s="26">
        <f t="shared" si="4"/>
        <v>45767</v>
      </c>
      <c r="B85" s="25">
        <f t="shared" si="4"/>
        <v>76</v>
      </c>
      <c r="C85" s="61">
        <v>0</v>
      </c>
      <c r="D85" s="25">
        <v>4</v>
      </c>
    </row>
    <row r="86" spans="1:4" x14ac:dyDescent="0.2">
      <c r="A86" s="26">
        <f t="shared" si="4"/>
        <v>45768</v>
      </c>
      <c r="B86" s="25">
        <f t="shared" si="4"/>
        <v>77</v>
      </c>
      <c r="C86" s="61">
        <v>1</v>
      </c>
      <c r="D86" s="25">
        <v>4</v>
      </c>
    </row>
    <row r="87" spans="1:4" x14ac:dyDescent="0.2">
      <c r="A87" s="26">
        <f t="shared" si="4"/>
        <v>45769</v>
      </c>
      <c r="B87" s="25">
        <f t="shared" si="4"/>
        <v>78</v>
      </c>
      <c r="C87" s="61">
        <v>2</v>
      </c>
      <c r="D87" s="25">
        <v>4</v>
      </c>
    </row>
    <row r="88" spans="1:4" x14ac:dyDescent="0.2">
      <c r="A88" s="26">
        <f t="shared" si="4"/>
        <v>45770</v>
      </c>
      <c r="B88" s="25">
        <f t="shared" si="4"/>
        <v>79</v>
      </c>
      <c r="C88" s="61">
        <v>4</v>
      </c>
      <c r="D88" s="25">
        <v>4</v>
      </c>
    </row>
    <row r="89" spans="1:4" x14ac:dyDescent="0.2">
      <c r="A89" s="26">
        <f t="shared" si="4"/>
        <v>45771</v>
      </c>
      <c r="B89" s="25">
        <f t="shared" si="4"/>
        <v>80</v>
      </c>
      <c r="C89" s="61">
        <v>0</v>
      </c>
      <c r="D89" s="25">
        <v>4</v>
      </c>
    </row>
    <row r="90" spans="1:4" x14ac:dyDescent="0.2">
      <c r="A90" s="26">
        <f t="shared" si="4"/>
        <v>45772</v>
      </c>
      <c r="B90" s="25">
        <f t="shared" si="4"/>
        <v>81</v>
      </c>
      <c r="C90" s="61">
        <v>3</v>
      </c>
      <c r="D90" s="25">
        <v>4</v>
      </c>
    </row>
    <row r="91" spans="1:4" x14ac:dyDescent="0.2">
      <c r="A91" s="26">
        <f t="shared" ref="A91:B95" si="5">+A90+1</f>
        <v>45773</v>
      </c>
      <c r="B91" s="25">
        <f t="shared" si="5"/>
        <v>82</v>
      </c>
      <c r="C91" s="61">
        <v>4</v>
      </c>
      <c r="D91" s="25">
        <v>4</v>
      </c>
    </row>
    <row r="92" spans="1:4" x14ac:dyDescent="0.2">
      <c r="A92" s="26">
        <f t="shared" si="5"/>
        <v>45774</v>
      </c>
      <c r="B92" s="25">
        <f t="shared" si="5"/>
        <v>83</v>
      </c>
      <c r="C92" s="61">
        <v>0</v>
      </c>
      <c r="D92" s="25">
        <v>4</v>
      </c>
    </row>
    <row r="93" spans="1:4" x14ac:dyDescent="0.2">
      <c r="A93" s="26">
        <f t="shared" si="5"/>
        <v>45775</v>
      </c>
      <c r="B93" s="25">
        <f t="shared" si="5"/>
        <v>84</v>
      </c>
      <c r="C93" s="61">
        <v>3</v>
      </c>
      <c r="D93" s="25">
        <v>4</v>
      </c>
    </row>
    <row r="94" spans="1:4" ht="17" thickBot="1" x14ac:dyDescent="0.25">
      <c r="A94" s="27">
        <f t="shared" si="5"/>
        <v>45776</v>
      </c>
      <c r="B94" s="28">
        <f t="shared" si="5"/>
        <v>85</v>
      </c>
      <c r="C94" s="62">
        <v>0</v>
      </c>
      <c r="D94" s="28">
        <v>4</v>
      </c>
    </row>
    <row r="95" spans="1:4" x14ac:dyDescent="0.2">
      <c r="A95" s="26">
        <f t="shared" si="5"/>
        <v>45777</v>
      </c>
      <c r="B95" s="25" t="s">
        <v>9</v>
      </c>
      <c r="C95" s="61">
        <v>25</v>
      </c>
      <c r="D95" s="25">
        <v>5</v>
      </c>
    </row>
    <row r="96" spans="1:4" x14ac:dyDescent="0.2">
      <c r="A96" s="26"/>
      <c r="B96" s="25"/>
    </row>
    <row r="97" spans="1:3" x14ac:dyDescent="0.2">
      <c r="A97" s="26"/>
      <c r="B97" s="25"/>
    </row>
    <row r="98" spans="1:3" x14ac:dyDescent="0.2">
      <c r="A98" s="26"/>
      <c r="C98" s="25"/>
    </row>
    <row r="99" spans="1:3" x14ac:dyDescent="0.2">
      <c r="A99" s="26"/>
      <c r="C99" s="25"/>
    </row>
    <row r="100" spans="1:3" x14ac:dyDescent="0.2">
      <c r="A100" s="26"/>
      <c r="C100" s="30"/>
    </row>
  </sheetData>
  <sheetProtection algorithmName="SHA-512" hashValue="5HdMFlhFxXZeKZEsw5SPtL+XXw+ZJ5dJNBGyolsM8epRuI40eVGbGBbfZ5EAEppiJDkHbfPVlF+yC3ZBCKW1fA==" saltValue="Zv+rMQetI+XWt22W6JjF6A==" spinCount="100000" sheet="1" objects="1" scenarios="1"/>
  <pageMargins left="0.7" right="0.7" top="0.75" bottom="0.75" header="0.3" footer="0.3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A56"/>
    <pageSetUpPr fitToPage="1"/>
  </sheetPr>
  <dimension ref="A2:M95"/>
  <sheetViews>
    <sheetView workbookViewId="0">
      <selection activeCell="O2" sqref="O2"/>
    </sheetView>
  </sheetViews>
  <sheetFormatPr baseColWidth="10" defaultColWidth="9.1640625" defaultRowHeight="16" x14ac:dyDescent="0.2"/>
  <cols>
    <col min="1" max="14" width="12.83203125" style="1" customWidth="1"/>
    <col min="15" max="16384" width="9.1640625" style="1"/>
  </cols>
  <sheetData>
    <row r="2" spans="1:13" ht="20" x14ac:dyDescent="0.2">
      <c r="A2" s="21" t="s">
        <v>38</v>
      </c>
      <c r="H2" s="21" t="s">
        <v>38</v>
      </c>
    </row>
    <row r="5" spans="1:13" ht="34" x14ac:dyDescent="0.2">
      <c r="A5" s="13" t="s">
        <v>43</v>
      </c>
      <c r="B5" s="59">
        <v>2025</v>
      </c>
      <c r="C5" s="32" t="s">
        <v>12</v>
      </c>
      <c r="H5" s="44" t="str">
        <f>+A5</f>
        <v>Calving Year</v>
      </c>
      <c r="I5" s="45">
        <f>+B5</f>
        <v>2025</v>
      </c>
      <c r="J5" s="32" t="str">
        <f>+C5</f>
        <v>Heifers</v>
      </c>
    </row>
    <row r="6" spans="1:13" x14ac:dyDescent="0.2">
      <c r="D6" s="23"/>
      <c r="E6" s="23"/>
    </row>
    <row r="7" spans="1:13" ht="34" x14ac:dyDescent="0.2">
      <c r="A7" s="36" t="s">
        <v>0</v>
      </c>
      <c r="B7" s="60">
        <v>45692</v>
      </c>
      <c r="I7" s="70" t="s">
        <v>48</v>
      </c>
      <c r="J7" s="71"/>
      <c r="K7" s="71"/>
      <c r="L7" s="71"/>
      <c r="M7" s="72"/>
    </row>
    <row r="8" spans="1:13" ht="34" x14ac:dyDescent="0.2">
      <c r="A8" s="1" t="s">
        <v>7</v>
      </c>
      <c r="B8" s="24" t="s">
        <v>2</v>
      </c>
      <c r="C8" s="22" t="s">
        <v>47</v>
      </c>
      <c r="D8" s="25" t="s">
        <v>3</v>
      </c>
      <c r="I8" s="6">
        <v>1</v>
      </c>
      <c r="J8" s="6">
        <v>2</v>
      </c>
      <c r="K8" s="6">
        <v>3</v>
      </c>
      <c r="L8" s="6">
        <v>4</v>
      </c>
      <c r="M8" s="6">
        <v>5</v>
      </c>
    </row>
    <row r="9" spans="1:13" x14ac:dyDescent="0.2">
      <c r="A9" s="26">
        <f>+B7</f>
        <v>45692</v>
      </c>
      <c r="B9" s="25">
        <v>0</v>
      </c>
      <c r="C9" s="61">
        <v>3</v>
      </c>
      <c r="D9" s="25">
        <v>1</v>
      </c>
      <c r="I9" s="6" t="s">
        <v>4</v>
      </c>
      <c r="J9" s="6" t="s">
        <v>5</v>
      </c>
      <c r="K9" s="6" t="s">
        <v>6</v>
      </c>
      <c r="L9" s="6" t="s">
        <v>13</v>
      </c>
      <c r="M9" s="6" t="s">
        <v>53</v>
      </c>
    </row>
    <row r="10" spans="1:13" x14ac:dyDescent="0.2">
      <c r="A10" s="26">
        <f>+A9+1</f>
        <v>45693</v>
      </c>
      <c r="B10" s="25">
        <f>+B9+1</f>
        <v>1</v>
      </c>
      <c r="C10" s="61">
        <v>0</v>
      </c>
      <c r="D10" s="25">
        <v>1</v>
      </c>
      <c r="I10" s="6">
        <f>SUM(C9:C30)</f>
        <v>25</v>
      </c>
      <c r="J10" s="6">
        <f>SUM(C31:C51)</f>
        <v>17</v>
      </c>
      <c r="K10" s="6">
        <f>SUM(C52:C72)</f>
        <v>1</v>
      </c>
      <c r="L10" s="6">
        <f>SUM(C73:C94)</f>
        <v>5</v>
      </c>
      <c r="M10" s="31">
        <f>SUM(C95)</f>
        <v>3</v>
      </c>
    </row>
    <row r="11" spans="1:13" x14ac:dyDescent="0.2">
      <c r="A11" s="26">
        <f t="shared" ref="A11:B26" si="0">+A10+1</f>
        <v>45694</v>
      </c>
      <c r="B11" s="25">
        <f t="shared" si="0"/>
        <v>2</v>
      </c>
      <c r="C11" s="61">
        <v>1</v>
      </c>
      <c r="D11" s="25">
        <v>1</v>
      </c>
    </row>
    <row r="12" spans="1:13" x14ac:dyDescent="0.2">
      <c r="A12" s="26">
        <f t="shared" si="0"/>
        <v>45695</v>
      </c>
      <c r="B12" s="25">
        <f t="shared" si="0"/>
        <v>3</v>
      </c>
      <c r="C12" s="61">
        <v>6</v>
      </c>
      <c r="D12" s="25">
        <v>1</v>
      </c>
    </row>
    <row r="13" spans="1:13" x14ac:dyDescent="0.2">
      <c r="A13" s="26">
        <f t="shared" si="0"/>
        <v>45696</v>
      </c>
      <c r="B13" s="25">
        <f t="shared" si="0"/>
        <v>4</v>
      </c>
      <c r="C13" s="61">
        <v>1</v>
      </c>
      <c r="D13" s="25">
        <v>1</v>
      </c>
    </row>
    <row r="14" spans="1:13" x14ac:dyDescent="0.2">
      <c r="A14" s="26">
        <f t="shared" si="0"/>
        <v>45697</v>
      </c>
      <c r="B14" s="25">
        <f t="shared" si="0"/>
        <v>5</v>
      </c>
      <c r="C14" s="61"/>
      <c r="D14" s="25">
        <v>1</v>
      </c>
    </row>
    <row r="15" spans="1:13" x14ac:dyDescent="0.2">
      <c r="A15" s="26">
        <f t="shared" si="0"/>
        <v>45698</v>
      </c>
      <c r="B15" s="25">
        <f t="shared" si="0"/>
        <v>6</v>
      </c>
      <c r="C15" s="61">
        <v>1</v>
      </c>
      <c r="D15" s="25">
        <v>1</v>
      </c>
    </row>
    <row r="16" spans="1:13" x14ac:dyDescent="0.2">
      <c r="A16" s="26">
        <f t="shared" si="0"/>
        <v>45699</v>
      </c>
      <c r="B16" s="25">
        <f t="shared" si="0"/>
        <v>7</v>
      </c>
      <c r="C16" s="61">
        <v>3</v>
      </c>
      <c r="D16" s="25">
        <v>1</v>
      </c>
    </row>
    <row r="17" spans="1:4" x14ac:dyDescent="0.2">
      <c r="A17" s="26">
        <f t="shared" si="0"/>
        <v>45700</v>
      </c>
      <c r="B17" s="25">
        <f t="shared" si="0"/>
        <v>8</v>
      </c>
      <c r="C17" s="61"/>
      <c r="D17" s="25">
        <v>1</v>
      </c>
    </row>
    <row r="18" spans="1:4" x14ac:dyDescent="0.2">
      <c r="A18" s="26">
        <f t="shared" si="0"/>
        <v>45701</v>
      </c>
      <c r="B18" s="25">
        <f t="shared" si="0"/>
        <v>9</v>
      </c>
      <c r="C18" s="61">
        <v>1</v>
      </c>
      <c r="D18" s="25">
        <v>1</v>
      </c>
    </row>
    <row r="19" spans="1:4" x14ac:dyDescent="0.2">
      <c r="A19" s="26">
        <f t="shared" si="0"/>
        <v>45702</v>
      </c>
      <c r="B19" s="25">
        <f t="shared" si="0"/>
        <v>10</v>
      </c>
      <c r="C19" s="61">
        <v>1</v>
      </c>
      <c r="D19" s="25">
        <v>1</v>
      </c>
    </row>
    <row r="20" spans="1:4" x14ac:dyDescent="0.2">
      <c r="A20" s="26">
        <f t="shared" si="0"/>
        <v>45703</v>
      </c>
      <c r="B20" s="25">
        <f t="shared" si="0"/>
        <v>11</v>
      </c>
      <c r="C20" s="61">
        <v>2</v>
      </c>
      <c r="D20" s="25">
        <v>1</v>
      </c>
    </row>
    <row r="21" spans="1:4" x14ac:dyDescent="0.2">
      <c r="A21" s="26">
        <f t="shared" si="0"/>
        <v>45704</v>
      </c>
      <c r="B21" s="25">
        <f t="shared" si="0"/>
        <v>12</v>
      </c>
      <c r="C21" s="61">
        <v>1</v>
      </c>
      <c r="D21" s="25">
        <v>1</v>
      </c>
    </row>
    <row r="22" spans="1:4" x14ac:dyDescent="0.2">
      <c r="A22" s="26">
        <f t="shared" si="0"/>
        <v>45705</v>
      </c>
      <c r="B22" s="25">
        <f t="shared" si="0"/>
        <v>13</v>
      </c>
      <c r="C22" s="61">
        <v>1</v>
      </c>
      <c r="D22" s="25">
        <v>1</v>
      </c>
    </row>
    <row r="23" spans="1:4" x14ac:dyDescent="0.2">
      <c r="A23" s="26">
        <f t="shared" si="0"/>
        <v>45706</v>
      </c>
      <c r="B23" s="25">
        <f t="shared" si="0"/>
        <v>14</v>
      </c>
      <c r="C23" s="61"/>
      <c r="D23" s="25">
        <v>1</v>
      </c>
    </row>
    <row r="24" spans="1:4" x14ac:dyDescent="0.2">
      <c r="A24" s="26">
        <f t="shared" si="0"/>
        <v>45707</v>
      </c>
      <c r="B24" s="25">
        <f t="shared" si="0"/>
        <v>15</v>
      </c>
      <c r="C24" s="61"/>
      <c r="D24" s="25">
        <v>1</v>
      </c>
    </row>
    <row r="25" spans="1:4" x14ac:dyDescent="0.2">
      <c r="A25" s="26">
        <f t="shared" si="0"/>
        <v>45708</v>
      </c>
      <c r="B25" s="25">
        <f t="shared" si="0"/>
        <v>16</v>
      </c>
      <c r="C25" s="61">
        <v>2</v>
      </c>
      <c r="D25" s="25">
        <v>1</v>
      </c>
    </row>
    <row r="26" spans="1:4" x14ac:dyDescent="0.2">
      <c r="A26" s="26">
        <f t="shared" si="0"/>
        <v>45709</v>
      </c>
      <c r="B26" s="25">
        <f t="shared" si="0"/>
        <v>17</v>
      </c>
      <c r="C26" s="61">
        <v>1</v>
      </c>
      <c r="D26" s="25">
        <v>1</v>
      </c>
    </row>
    <row r="27" spans="1:4" x14ac:dyDescent="0.2">
      <c r="A27" s="26">
        <f t="shared" ref="A27:B42" si="1">+A26+1</f>
        <v>45710</v>
      </c>
      <c r="B27" s="25">
        <f t="shared" si="1"/>
        <v>18</v>
      </c>
      <c r="C27" s="61">
        <v>1</v>
      </c>
      <c r="D27" s="25">
        <v>1</v>
      </c>
    </row>
    <row r="28" spans="1:4" x14ac:dyDescent="0.2">
      <c r="A28" s="26">
        <f t="shared" si="1"/>
        <v>45711</v>
      </c>
      <c r="B28" s="25">
        <f t="shared" si="1"/>
        <v>19</v>
      </c>
      <c r="C28" s="61"/>
      <c r="D28" s="25">
        <v>1</v>
      </c>
    </row>
    <row r="29" spans="1:4" x14ac:dyDescent="0.2">
      <c r="A29" s="26">
        <f t="shared" si="1"/>
        <v>45712</v>
      </c>
      <c r="B29" s="25">
        <f t="shared" si="1"/>
        <v>20</v>
      </c>
      <c r="C29" s="61"/>
      <c r="D29" s="25">
        <v>1</v>
      </c>
    </row>
    <row r="30" spans="1:4" ht="17" thickBot="1" x14ac:dyDescent="0.25">
      <c r="A30" s="27">
        <f t="shared" si="1"/>
        <v>45713</v>
      </c>
      <c r="B30" s="28">
        <f t="shared" si="1"/>
        <v>21</v>
      </c>
      <c r="C30" s="62"/>
      <c r="D30" s="28">
        <v>1</v>
      </c>
    </row>
    <row r="31" spans="1:4" x14ac:dyDescent="0.2">
      <c r="A31" s="26">
        <f t="shared" si="1"/>
        <v>45714</v>
      </c>
      <c r="B31" s="25">
        <f t="shared" si="1"/>
        <v>22</v>
      </c>
      <c r="C31" s="61">
        <v>1</v>
      </c>
      <c r="D31" s="25">
        <v>2</v>
      </c>
    </row>
    <row r="32" spans="1:4" x14ac:dyDescent="0.2">
      <c r="A32" s="26">
        <f t="shared" si="1"/>
        <v>45715</v>
      </c>
      <c r="B32" s="25">
        <f t="shared" si="1"/>
        <v>23</v>
      </c>
      <c r="C32" s="61"/>
      <c r="D32" s="25">
        <v>2</v>
      </c>
    </row>
    <row r="33" spans="1:4" x14ac:dyDescent="0.2">
      <c r="A33" s="26">
        <f t="shared" si="1"/>
        <v>45716</v>
      </c>
      <c r="B33" s="25">
        <f t="shared" si="1"/>
        <v>24</v>
      </c>
      <c r="C33" s="61"/>
      <c r="D33" s="25">
        <v>2</v>
      </c>
    </row>
    <row r="34" spans="1:4" x14ac:dyDescent="0.2">
      <c r="A34" s="26">
        <f t="shared" si="1"/>
        <v>45717</v>
      </c>
      <c r="B34" s="25">
        <f t="shared" si="1"/>
        <v>25</v>
      </c>
      <c r="C34" s="61">
        <v>1</v>
      </c>
      <c r="D34" s="25">
        <v>2</v>
      </c>
    </row>
    <row r="35" spans="1:4" x14ac:dyDescent="0.2">
      <c r="A35" s="26">
        <f t="shared" si="1"/>
        <v>45718</v>
      </c>
      <c r="B35" s="25">
        <f t="shared" si="1"/>
        <v>26</v>
      </c>
      <c r="C35" s="61"/>
      <c r="D35" s="25">
        <v>2</v>
      </c>
    </row>
    <row r="36" spans="1:4" x14ac:dyDescent="0.2">
      <c r="A36" s="26">
        <f t="shared" si="1"/>
        <v>45719</v>
      </c>
      <c r="B36" s="25">
        <f t="shared" si="1"/>
        <v>27</v>
      </c>
      <c r="C36" s="61">
        <v>2</v>
      </c>
      <c r="D36" s="25">
        <v>2</v>
      </c>
    </row>
    <row r="37" spans="1:4" x14ac:dyDescent="0.2">
      <c r="A37" s="26">
        <f t="shared" si="1"/>
        <v>45720</v>
      </c>
      <c r="B37" s="25">
        <f t="shared" si="1"/>
        <v>28</v>
      </c>
      <c r="C37" s="61"/>
      <c r="D37" s="25">
        <v>2</v>
      </c>
    </row>
    <row r="38" spans="1:4" x14ac:dyDescent="0.2">
      <c r="A38" s="26">
        <f t="shared" si="1"/>
        <v>45721</v>
      </c>
      <c r="B38" s="25">
        <f t="shared" si="1"/>
        <v>29</v>
      </c>
      <c r="C38" s="61">
        <v>1</v>
      </c>
      <c r="D38" s="25">
        <v>2</v>
      </c>
    </row>
    <row r="39" spans="1:4" x14ac:dyDescent="0.2">
      <c r="A39" s="26">
        <f t="shared" si="1"/>
        <v>45722</v>
      </c>
      <c r="B39" s="25">
        <f t="shared" si="1"/>
        <v>30</v>
      </c>
      <c r="C39" s="61"/>
      <c r="D39" s="25">
        <v>2</v>
      </c>
    </row>
    <row r="40" spans="1:4" x14ac:dyDescent="0.2">
      <c r="A40" s="26">
        <f t="shared" si="1"/>
        <v>45723</v>
      </c>
      <c r="B40" s="25">
        <f t="shared" si="1"/>
        <v>31</v>
      </c>
      <c r="C40" s="61">
        <v>1</v>
      </c>
      <c r="D40" s="25">
        <v>2</v>
      </c>
    </row>
    <row r="41" spans="1:4" x14ac:dyDescent="0.2">
      <c r="A41" s="26">
        <f t="shared" si="1"/>
        <v>45724</v>
      </c>
      <c r="B41" s="25">
        <f t="shared" si="1"/>
        <v>32</v>
      </c>
      <c r="C41" s="61">
        <v>1</v>
      </c>
      <c r="D41" s="25">
        <v>2</v>
      </c>
    </row>
    <row r="42" spans="1:4" x14ac:dyDescent="0.2">
      <c r="A42" s="26">
        <f t="shared" si="1"/>
        <v>45725</v>
      </c>
      <c r="B42" s="25">
        <f t="shared" si="1"/>
        <v>33</v>
      </c>
      <c r="C42" s="61">
        <v>1</v>
      </c>
      <c r="D42" s="25">
        <v>2</v>
      </c>
    </row>
    <row r="43" spans="1:4" x14ac:dyDescent="0.2">
      <c r="A43" s="26">
        <f t="shared" ref="A43:B58" si="2">+A42+1</f>
        <v>45726</v>
      </c>
      <c r="B43" s="25">
        <f t="shared" si="2"/>
        <v>34</v>
      </c>
      <c r="C43" s="61">
        <v>1</v>
      </c>
      <c r="D43" s="25">
        <v>2</v>
      </c>
    </row>
    <row r="44" spans="1:4" x14ac:dyDescent="0.2">
      <c r="A44" s="26">
        <f t="shared" si="2"/>
        <v>45727</v>
      </c>
      <c r="B44" s="25">
        <f t="shared" si="2"/>
        <v>35</v>
      </c>
      <c r="C44" s="61"/>
      <c r="D44" s="25">
        <v>2</v>
      </c>
    </row>
    <row r="45" spans="1:4" x14ac:dyDescent="0.2">
      <c r="A45" s="26">
        <f t="shared" si="2"/>
        <v>45728</v>
      </c>
      <c r="B45" s="25">
        <f t="shared" si="2"/>
        <v>36</v>
      </c>
      <c r="C45" s="61">
        <v>1</v>
      </c>
      <c r="D45" s="25">
        <v>2</v>
      </c>
    </row>
    <row r="46" spans="1:4" x14ac:dyDescent="0.2">
      <c r="A46" s="26">
        <f t="shared" si="2"/>
        <v>45729</v>
      </c>
      <c r="B46" s="25">
        <f t="shared" si="2"/>
        <v>37</v>
      </c>
      <c r="C46" s="61">
        <v>3</v>
      </c>
      <c r="D46" s="25">
        <v>2</v>
      </c>
    </row>
    <row r="47" spans="1:4" x14ac:dyDescent="0.2">
      <c r="A47" s="26">
        <f t="shared" si="2"/>
        <v>45730</v>
      </c>
      <c r="B47" s="25">
        <f t="shared" si="2"/>
        <v>38</v>
      </c>
      <c r="C47" s="61"/>
      <c r="D47" s="25">
        <v>2</v>
      </c>
    </row>
    <row r="48" spans="1:4" x14ac:dyDescent="0.2">
      <c r="A48" s="26">
        <f t="shared" si="2"/>
        <v>45731</v>
      </c>
      <c r="B48" s="25">
        <f t="shared" si="2"/>
        <v>39</v>
      </c>
      <c r="C48" s="61">
        <v>2</v>
      </c>
      <c r="D48" s="25">
        <v>2</v>
      </c>
    </row>
    <row r="49" spans="1:4" x14ac:dyDescent="0.2">
      <c r="A49" s="26">
        <f t="shared" si="2"/>
        <v>45732</v>
      </c>
      <c r="B49" s="25">
        <f t="shared" si="2"/>
        <v>40</v>
      </c>
      <c r="C49" s="61">
        <v>1</v>
      </c>
      <c r="D49" s="25">
        <v>2</v>
      </c>
    </row>
    <row r="50" spans="1:4" x14ac:dyDescent="0.2">
      <c r="A50" s="26">
        <f t="shared" si="2"/>
        <v>45733</v>
      </c>
      <c r="B50" s="25">
        <f t="shared" si="2"/>
        <v>41</v>
      </c>
      <c r="C50" s="61">
        <v>1</v>
      </c>
      <c r="D50" s="25">
        <v>2</v>
      </c>
    </row>
    <row r="51" spans="1:4" ht="17" thickBot="1" x14ac:dyDescent="0.25">
      <c r="A51" s="27">
        <f t="shared" si="2"/>
        <v>45734</v>
      </c>
      <c r="B51" s="28">
        <f t="shared" si="2"/>
        <v>42</v>
      </c>
      <c r="C51" s="62"/>
      <c r="D51" s="28">
        <v>2</v>
      </c>
    </row>
    <row r="52" spans="1:4" x14ac:dyDescent="0.2">
      <c r="A52" s="26">
        <f t="shared" si="2"/>
        <v>45735</v>
      </c>
      <c r="B52" s="25">
        <f t="shared" si="2"/>
        <v>43</v>
      </c>
      <c r="C52" s="61"/>
      <c r="D52" s="25">
        <v>3</v>
      </c>
    </row>
    <row r="53" spans="1:4" x14ac:dyDescent="0.2">
      <c r="A53" s="26">
        <f t="shared" si="2"/>
        <v>45736</v>
      </c>
      <c r="B53" s="25">
        <f t="shared" si="2"/>
        <v>44</v>
      </c>
      <c r="C53" s="61"/>
      <c r="D53" s="25">
        <v>3</v>
      </c>
    </row>
    <row r="54" spans="1:4" x14ac:dyDescent="0.2">
      <c r="A54" s="26">
        <f t="shared" si="2"/>
        <v>45737</v>
      </c>
      <c r="B54" s="25">
        <f t="shared" si="2"/>
        <v>45</v>
      </c>
      <c r="C54" s="61"/>
      <c r="D54" s="25">
        <v>3</v>
      </c>
    </row>
    <row r="55" spans="1:4" x14ac:dyDescent="0.2">
      <c r="A55" s="26">
        <f t="shared" si="2"/>
        <v>45738</v>
      </c>
      <c r="B55" s="25">
        <f t="shared" si="2"/>
        <v>46</v>
      </c>
      <c r="C55" s="61"/>
      <c r="D55" s="25">
        <v>3</v>
      </c>
    </row>
    <row r="56" spans="1:4" x14ac:dyDescent="0.2">
      <c r="A56" s="26">
        <f t="shared" si="2"/>
        <v>45739</v>
      </c>
      <c r="B56" s="25">
        <f t="shared" si="2"/>
        <v>47</v>
      </c>
      <c r="C56" s="61">
        <v>1</v>
      </c>
      <c r="D56" s="25">
        <v>3</v>
      </c>
    </row>
    <row r="57" spans="1:4" x14ac:dyDescent="0.2">
      <c r="A57" s="26">
        <f t="shared" si="2"/>
        <v>45740</v>
      </c>
      <c r="B57" s="25">
        <f t="shared" si="2"/>
        <v>48</v>
      </c>
      <c r="C57" s="61"/>
      <c r="D57" s="25">
        <v>3</v>
      </c>
    </row>
    <row r="58" spans="1:4" x14ac:dyDescent="0.2">
      <c r="A58" s="26">
        <f t="shared" si="2"/>
        <v>45741</v>
      </c>
      <c r="B58" s="25">
        <f t="shared" si="2"/>
        <v>49</v>
      </c>
      <c r="C58" s="61"/>
      <c r="D58" s="25">
        <v>3</v>
      </c>
    </row>
    <row r="59" spans="1:4" x14ac:dyDescent="0.2">
      <c r="A59" s="26">
        <f t="shared" ref="A59:B74" si="3">+A58+1</f>
        <v>45742</v>
      </c>
      <c r="B59" s="25">
        <f t="shared" si="3"/>
        <v>50</v>
      </c>
      <c r="C59" s="61"/>
      <c r="D59" s="25">
        <v>3</v>
      </c>
    </row>
    <row r="60" spans="1:4" x14ac:dyDescent="0.2">
      <c r="A60" s="26">
        <f t="shared" si="3"/>
        <v>45743</v>
      </c>
      <c r="B60" s="25">
        <f t="shared" si="3"/>
        <v>51</v>
      </c>
      <c r="C60" s="61"/>
      <c r="D60" s="25">
        <v>3</v>
      </c>
    </row>
    <row r="61" spans="1:4" x14ac:dyDescent="0.2">
      <c r="A61" s="26">
        <f t="shared" si="3"/>
        <v>45744</v>
      </c>
      <c r="B61" s="25">
        <f t="shared" si="3"/>
        <v>52</v>
      </c>
      <c r="C61" s="61"/>
      <c r="D61" s="25">
        <v>3</v>
      </c>
    </row>
    <row r="62" spans="1:4" x14ac:dyDescent="0.2">
      <c r="A62" s="26">
        <f t="shared" si="3"/>
        <v>45745</v>
      </c>
      <c r="B62" s="25">
        <f t="shared" si="3"/>
        <v>53</v>
      </c>
      <c r="C62" s="61"/>
      <c r="D62" s="25">
        <v>3</v>
      </c>
    </row>
    <row r="63" spans="1:4" x14ac:dyDescent="0.2">
      <c r="A63" s="26">
        <f t="shared" si="3"/>
        <v>45746</v>
      </c>
      <c r="B63" s="25">
        <f t="shared" si="3"/>
        <v>54</v>
      </c>
      <c r="C63" s="61"/>
      <c r="D63" s="25">
        <v>3</v>
      </c>
    </row>
    <row r="64" spans="1:4" x14ac:dyDescent="0.2">
      <c r="A64" s="26">
        <f t="shared" si="3"/>
        <v>45747</v>
      </c>
      <c r="B64" s="25">
        <f t="shared" si="3"/>
        <v>55</v>
      </c>
      <c r="C64" s="61"/>
      <c r="D64" s="25">
        <v>3</v>
      </c>
    </row>
    <row r="65" spans="1:4" x14ac:dyDescent="0.2">
      <c r="A65" s="26">
        <f t="shared" si="3"/>
        <v>45748</v>
      </c>
      <c r="B65" s="25">
        <f t="shared" si="3"/>
        <v>56</v>
      </c>
      <c r="C65" s="61"/>
      <c r="D65" s="25">
        <v>3</v>
      </c>
    </row>
    <row r="66" spans="1:4" x14ac:dyDescent="0.2">
      <c r="A66" s="26">
        <f t="shared" si="3"/>
        <v>45749</v>
      </c>
      <c r="B66" s="25">
        <f t="shared" si="3"/>
        <v>57</v>
      </c>
      <c r="C66" s="61"/>
      <c r="D66" s="25">
        <v>3</v>
      </c>
    </row>
    <row r="67" spans="1:4" x14ac:dyDescent="0.2">
      <c r="A67" s="26">
        <f t="shared" si="3"/>
        <v>45750</v>
      </c>
      <c r="B67" s="25">
        <f t="shared" si="3"/>
        <v>58</v>
      </c>
      <c r="C67" s="61"/>
      <c r="D67" s="25">
        <v>3</v>
      </c>
    </row>
    <row r="68" spans="1:4" x14ac:dyDescent="0.2">
      <c r="A68" s="26">
        <f t="shared" si="3"/>
        <v>45751</v>
      </c>
      <c r="B68" s="25">
        <f t="shared" si="3"/>
        <v>59</v>
      </c>
      <c r="C68" s="61"/>
      <c r="D68" s="25">
        <v>3</v>
      </c>
    </row>
    <row r="69" spans="1:4" x14ac:dyDescent="0.2">
      <c r="A69" s="26">
        <f t="shared" si="3"/>
        <v>45752</v>
      </c>
      <c r="B69" s="25">
        <f t="shared" si="3"/>
        <v>60</v>
      </c>
      <c r="C69" s="61"/>
      <c r="D69" s="25">
        <v>3</v>
      </c>
    </row>
    <row r="70" spans="1:4" x14ac:dyDescent="0.2">
      <c r="A70" s="26">
        <f t="shared" si="3"/>
        <v>45753</v>
      </c>
      <c r="B70" s="25">
        <f t="shared" si="3"/>
        <v>61</v>
      </c>
      <c r="C70" s="61"/>
      <c r="D70" s="25">
        <v>3</v>
      </c>
    </row>
    <row r="71" spans="1:4" x14ac:dyDescent="0.2">
      <c r="A71" s="26">
        <f t="shared" si="3"/>
        <v>45754</v>
      </c>
      <c r="B71" s="25">
        <f t="shared" si="3"/>
        <v>62</v>
      </c>
      <c r="C71" s="61"/>
      <c r="D71" s="25">
        <v>3</v>
      </c>
    </row>
    <row r="72" spans="1:4" ht="17" thickBot="1" x14ac:dyDescent="0.25">
      <c r="A72" s="27">
        <f t="shared" si="3"/>
        <v>45755</v>
      </c>
      <c r="B72" s="28">
        <f t="shared" si="3"/>
        <v>63</v>
      </c>
      <c r="C72" s="62"/>
      <c r="D72" s="28">
        <v>3</v>
      </c>
    </row>
    <row r="73" spans="1:4" x14ac:dyDescent="0.2">
      <c r="A73" s="26">
        <f t="shared" si="3"/>
        <v>45756</v>
      </c>
      <c r="B73" s="25">
        <f t="shared" si="3"/>
        <v>64</v>
      </c>
      <c r="C73" s="61">
        <v>1</v>
      </c>
      <c r="D73" s="25">
        <v>4</v>
      </c>
    </row>
    <row r="74" spans="1:4" x14ac:dyDescent="0.2">
      <c r="A74" s="26">
        <f t="shared" si="3"/>
        <v>45757</v>
      </c>
      <c r="B74" s="25">
        <f t="shared" si="3"/>
        <v>65</v>
      </c>
      <c r="C74" s="61"/>
      <c r="D74" s="25">
        <v>4</v>
      </c>
    </row>
    <row r="75" spans="1:4" x14ac:dyDescent="0.2">
      <c r="A75" s="26">
        <f t="shared" ref="A75:B90" si="4">+A74+1</f>
        <v>45758</v>
      </c>
      <c r="B75" s="25">
        <f t="shared" si="4"/>
        <v>66</v>
      </c>
      <c r="C75" s="61"/>
      <c r="D75" s="25">
        <v>4</v>
      </c>
    </row>
    <row r="76" spans="1:4" x14ac:dyDescent="0.2">
      <c r="A76" s="26">
        <f t="shared" si="4"/>
        <v>45759</v>
      </c>
      <c r="B76" s="25">
        <f t="shared" si="4"/>
        <v>67</v>
      </c>
      <c r="C76" s="61"/>
      <c r="D76" s="25">
        <v>4</v>
      </c>
    </row>
    <row r="77" spans="1:4" x14ac:dyDescent="0.2">
      <c r="A77" s="26">
        <f t="shared" si="4"/>
        <v>45760</v>
      </c>
      <c r="B77" s="25">
        <f t="shared" si="4"/>
        <v>68</v>
      </c>
      <c r="C77" s="61"/>
      <c r="D77" s="25">
        <v>4</v>
      </c>
    </row>
    <row r="78" spans="1:4" x14ac:dyDescent="0.2">
      <c r="A78" s="26">
        <f t="shared" si="4"/>
        <v>45761</v>
      </c>
      <c r="B78" s="25">
        <f t="shared" si="4"/>
        <v>69</v>
      </c>
      <c r="C78" s="61"/>
      <c r="D78" s="25">
        <v>4</v>
      </c>
    </row>
    <row r="79" spans="1:4" x14ac:dyDescent="0.2">
      <c r="A79" s="26">
        <f t="shared" si="4"/>
        <v>45762</v>
      </c>
      <c r="B79" s="25">
        <f t="shared" si="4"/>
        <v>70</v>
      </c>
      <c r="C79" s="61">
        <v>1</v>
      </c>
      <c r="D79" s="25">
        <v>4</v>
      </c>
    </row>
    <row r="80" spans="1:4" x14ac:dyDescent="0.2">
      <c r="A80" s="26">
        <f t="shared" si="4"/>
        <v>45763</v>
      </c>
      <c r="B80" s="25">
        <f t="shared" si="4"/>
        <v>71</v>
      </c>
      <c r="C80" s="61"/>
      <c r="D80" s="25">
        <v>4</v>
      </c>
    </row>
    <row r="81" spans="1:4" x14ac:dyDescent="0.2">
      <c r="A81" s="26">
        <f t="shared" si="4"/>
        <v>45764</v>
      </c>
      <c r="B81" s="25">
        <f t="shared" si="4"/>
        <v>72</v>
      </c>
      <c r="C81" s="61"/>
      <c r="D81" s="25">
        <v>4</v>
      </c>
    </row>
    <row r="82" spans="1:4" x14ac:dyDescent="0.2">
      <c r="A82" s="26">
        <f t="shared" si="4"/>
        <v>45765</v>
      </c>
      <c r="B82" s="25">
        <f t="shared" si="4"/>
        <v>73</v>
      </c>
      <c r="C82" s="61"/>
      <c r="D82" s="25">
        <v>4</v>
      </c>
    </row>
    <row r="83" spans="1:4" x14ac:dyDescent="0.2">
      <c r="A83" s="26">
        <f t="shared" si="4"/>
        <v>45766</v>
      </c>
      <c r="B83" s="25">
        <f t="shared" si="4"/>
        <v>74</v>
      </c>
      <c r="C83" s="61"/>
      <c r="D83" s="25">
        <v>4</v>
      </c>
    </row>
    <row r="84" spans="1:4" x14ac:dyDescent="0.2">
      <c r="A84" s="26">
        <f t="shared" si="4"/>
        <v>45767</v>
      </c>
      <c r="B84" s="25">
        <f t="shared" si="4"/>
        <v>75</v>
      </c>
      <c r="C84" s="61"/>
      <c r="D84" s="25">
        <v>4</v>
      </c>
    </row>
    <row r="85" spans="1:4" x14ac:dyDescent="0.2">
      <c r="A85" s="26">
        <f t="shared" si="4"/>
        <v>45768</v>
      </c>
      <c r="B85" s="25">
        <f t="shared" si="4"/>
        <v>76</v>
      </c>
      <c r="C85" s="61"/>
      <c r="D85" s="25">
        <v>4</v>
      </c>
    </row>
    <row r="86" spans="1:4" x14ac:dyDescent="0.2">
      <c r="A86" s="26">
        <f t="shared" si="4"/>
        <v>45769</v>
      </c>
      <c r="B86" s="25">
        <f t="shared" si="4"/>
        <v>77</v>
      </c>
      <c r="C86" s="61"/>
      <c r="D86" s="25">
        <v>4</v>
      </c>
    </row>
    <row r="87" spans="1:4" x14ac:dyDescent="0.2">
      <c r="A87" s="26">
        <f t="shared" si="4"/>
        <v>45770</v>
      </c>
      <c r="B87" s="25">
        <f t="shared" si="4"/>
        <v>78</v>
      </c>
      <c r="C87" s="61">
        <v>1</v>
      </c>
      <c r="D87" s="25">
        <v>4</v>
      </c>
    </row>
    <row r="88" spans="1:4" x14ac:dyDescent="0.2">
      <c r="A88" s="26">
        <f t="shared" si="4"/>
        <v>45771</v>
      </c>
      <c r="B88" s="25">
        <f t="shared" si="4"/>
        <v>79</v>
      </c>
      <c r="C88" s="61"/>
      <c r="D88" s="25">
        <v>4</v>
      </c>
    </row>
    <row r="89" spans="1:4" x14ac:dyDescent="0.2">
      <c r="A89" s="26">
        <f t="shared" si="4"/>
        <v>45772</v>
      </c>
      <c r="B89" s="25">
        <f t="shared" si="4"/>
        <v>80</v>
      </c>
      <c r="C89" s="61"/>
      <c r="D89" s="25">
        <v>4</v>
      </c>
    </row>
    <row r="90" spans="1:4" x14ac:dyDescent="0.2">
      <c r="A90" s="26">
        <f t="shared" si="4"/>
        <v>45773</v>
      </c>
      <c r="B90" s="25">
        <f t="shared" si="4"/>
        <v>81</v>
      </c>
      <c r="C90" s="61">
        <v>2</v>
      </c>
      <c r="D90" s="25">
        <v>4</v>
      </c>
    </row>
    <row r="91" spans="1:4" x14ac:dyDescent="0.2">
      <c r="A91" s="26">
        <f t="shared" ref="A91:B95" si="5">+A90+1</f>
        <v>45774</v>
      </c>
      <c r="B91" s="25">
        <f t="shared" si="5"/>
        <v>82</v>
      </c>
      <c r="C91" s="61"/>
      <c r="D91" s="25">
        <v>4</v>
      </c>
    </row>
    <row r="92" spans="1:4" x14ac:dyDescent="0.2">
      <c r="A92" s="26">
        <f t="shared" si="5"/>
        <v>45775</v>
      </c>
      <c r="B92" s="25">
        <f t="shared" si="5"/>
        <v>83</v>
      </c>
      <c r="C92" s="61"/>
      <c r="D92" s="25">
        <v>4</v>
      </c>
    </row>
    <row r="93" spans="1:4" x14ac:dyDescent="0.2">
      <c r="A93" s="26">
        <f t="shared" si="5"/>
        <v>45776</v>
      </c>
      <c r="B93" s="25">
        <f t="shared" si="5"/>
        <v>84</v>
      </c>
      <c r="C93" s="61"/>
      <c r="D93" s="25">
        <v>4</v>
      </c>
    </row>
    <row r="94" spans="1:4" ht="17" thickBot="1" x14ac:dyDescent="0.25">
      <c r="A94" s="27">
        <f t="shared" si="5"/>
        <v>45777</v>
      </c>
      <c r="B94" s="28">
        <f t="shared" si="5"/>
        <v>85</v>
      </c>
      <c r="C94" s="62"/>
      <c r="D94" s="28">
        <v>4</v>
      </c>
    </row>
    <row r="95" spans="1:4" x14ac:dyDescent="0.2">
      <c r="A95" s="26">
        <f t="shared" si="5"/>
        <v>45778</v>
      </c>
      <c r="B95" s="25" t="s">
        <v>9</v>
      </c>
      <c r="C95" s="61">
        <v>3</v>
      </c>
      <c r="D95" s="25">
        <v>5</v>
      </c>
    </row>
  </sheetData>
  <sheetProtection algorithmName="SHA-512" hashValue="TTPVNn5bvgdCn4Lsqk6ubv1Fr/zdHKP117wU+SuZoNuF4QUR4IKggec8pxMnDJEnJgVeSXTFQpSq3dkVCSMYsg==" saltValue="rrV3ABlTGZHyr64D416DkA==" spinCount="100000" sheet="1" objects="1" scenarios="1"/>
  <pageMargins left="0.7" right="0.7" top="0.75" bottom="0.75" header="0.3" footer="0.3"/>
  <pageSetup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D100"/>
    <pageSetUpPr fitToPage="1"/>
  </sheetPr>
  <dimension ref="A2:Q97"/>
  <sheetViews>
    <sheetView workbookViewId="0">
      <selection activeCell="O2" sqref="O2"/>
    </sheetView>
  </sheetViews>
  <sheetFormatPr baseColWidth="10" defaultColWidth="9.1640625" defaultRowHeight="16" x14ac:dyDescent="0.2"/>
  <cols>
    <col min="1" max="1" width="9.1640625" style="1"/>
    <col min="2" max="23" width="12.83203125" style="1" customWidth="1"/>
    <col min="24" max="16384" width="9.1640625" style="1"/>
  </cols>
  <sheetData>
    <row r="2" spans="1:17" ht="20" x14ac:dyDescent="0.2">
      <c r="A2" s="21" t="s">
        <v>38</v>
      </c>
      <c r="H2" s="21" t="s">
        <v>38</v>
      </c>
      <c r="O2" s="21"/>
    </row>
    <row r="5" spans="1:17" ht="34" x14ac:dyDescent="0.2">
      <c r="A5" s="13" t="s">
        <v>43</v>
      </c>
      <c r="B5" s="37">
        <f>'Cow Input Form'!B5</f>
        <v>2025</v>
      </c>
      <c r="C5" s="32" t="s">
        <v>14</v>
      </c>
      <c r="H5" s="44" t="str">
        <f>+A5</f>
        <v>Calving Year</v>
      </c>
      <c r="I5" s="45">
        <f>+B5</f>
        <v>2025</v>
      </c>
      <c r="J5" s="46" t="str">
        <f>+C5</f>
        <v>Combined Herd</v>
      </c>
    </row>
    <row r="7" spans="1:17" x14ac:dyDescent="0.2">
      <c r="B7" s="38"/>
      <c r="C7" s="23"/>
    </row>
    <row r="8" spans="1:17" ht="33" customHeight="1" x14ac:dyDescent="0.2">
      <c r="A8" s="36" t="s">
        <v>0</v>
      </c>
      <c r="I8" s="73" t="s">
        <v>49</v>
      </c>
      <c r="J8" s="74"/>
      <c r="K8" s="74"/>
      <c r="L8" s="74"/>
      <c r="M8" s="75"/>
    </row>
    <row r="9" spans="1:17" ht="17" thickBot="1" x14ac:dyDescent="0.25">
      <c r="B9" s="26">
        <f>'Cow Input Form'!B7</f>
        <v>45691</v>
      </c>
      <c r="C9" s="39">
        <f>'Heifer Input Form'!B7</f>
        <v>45692</v>
      </c>
      <c r="D9" s="65"/>
      <c r="E9" s="65"/>
      <c r="F9" s="65"/>
      <c r="I9" s="6">
        <v>1</v>
      </c>
      <c r="J9" s="6">
        <v>2</v>
      </c>
      <c r="K9" s="6">
        <v>3</v>
      </c>
      <c r="L9" s="6">
        <v>4</v>
      </c>
      <c r="M9" s="6">
        <v>5</v>
      </c>
      <c r="N9" s="23"/>
      <c r="O9" s="23"/>
      <c r="P9" s="23"/>
      <c r="Q9" s="23"/>
    </row>
    <row r="10" spans="1:17" ht="35" thickBot="1" x14ac:dyDescent="0.25">
      <c r="B10" s="40" t="s">
        <v>10</v>
      </c>
      <c r="C10" s="41" t="s">
        <v>11</v>
      </c>
      <c r="D10" s="42" t="s">
        <v>47</v>
      </c>
      <c r="E10" s="43" t="s">
        <v>3</v>
      </c>
      <c r="I10" s="6" t="s">
        <v>4</v>
      </c>
      <c r="J10" s="6" t="s">
        <v>5</v>
      </c>
      <c r="K10" s="6" t="s">
        <v>6</v>
      </c>
      <c r="L10" s="6" t="s">
        <v>8</v>
      </c>
      <c r="M10" s="6" t="s">
        <v>53</v>
      </c>
      <c r="N10" s="25"/>
      <c r="O10" s="25"/>
      <c r="P10" s="25"/>
    </row>
    <row r="11" spans="1:17" x14ac:dyDescent="0.2">
      <c r="A11" s="1">
        <v>0</v>
      </c>
      <c r="B11" s="25">
        <f>+'[1]Cow Input Form'!C9</f>
        <v>1</v>
      </c>
      <c r="C11" s="25">
        <f>+'[1]Heifer Input Form'!C9</f>
        <v>3</v>
      </c>
      <c r="D11" s="25">
        <f>+'[1]Heifer Input Form'!C9+'[1]Cow Input Form'!C9</f>
        <v>4</v>
      </c>
      <c r="E11" s="25">
        <v>1</v>
      </c>
      <c r="I11" s="6">
        <f>+'Cow Input Form'!I10+'Heifer Input Form'!I10</f>
        <v>51</v>
      </c>
      <c r="J11" s="6">
        <f>+'Cow Input Form'!J10+'Heifer Input Form'!J10</f>
        <v>45</v>
      </c>
      <c r="K11" s="6">
        <f>+'Cow Input Form'!K10+'Heifer Input Form'!K10</f>
        <v>44</v>
      </c>
      <c r="L11" s="6">
        <f>+'Cow Input Form'!L10+'Heifer Input Form'!L10</f>
        <v>52</v>
      </c>
      <c r="M11" s="6">
        <f>+'Cow Input Form'!M10+'Heifer Input Form'!M10</f>
        <v>28</v>
      </c>
      <c r="N11" s="25"/>
      <c r="O11" s="25"/>
      <c r="P11" s="25"/>
    </row>
    <row r="12" spans="1:17" x14ac:dyDescent="0.2">
      <c r="A12" s="1">
        <f>+A11+1</f>
        <v>1</v>
      </c>
      <c r="B12" s="25">
        <f>+'[1]Cow Input Form'!C10</f>
        <v>0</v>
      </c>
      <c r="C12" s="25">
        <f>+'[1]Heifer Input Form'!C10</f>
        <v>0</v>
      </c>
      <c r="D12" s="25">
        <f>+'[1]Heifer Input Form'!C10+'[1]Cow Input Form'!C10</f>
        <v>0</v>
      </c>
      <c r="E12" s="25">
        <v>1</v>
      </c>
      <c r="N12" s="25"/>
      <c r="O12" s="25"/>
      <c r="P12" s="25"/>
    </row>
    <row r="13" spans="1:17" x14ac:dyDescent="0.2">
      <c r="A13" s="1">
        <f t="shared" ref="A13:A76" si="0">+A12+1</f>
        <v>2</v>
      </c>
      <c r="B13" s="25">
        <f>+'[1]Cow Input Form'!C11</f>
        <v>0</v>
      </c>
      <c r="C13" s="25">
        <f>+'[1]Heifer Input Form'!C11</f>
        <v>1</v>
      </c>
      <c r="D13" s="25">
        <f>+'[1]Heifer Input Form'!C11+'[1]Cow Input Form'!C11</f>
        <v>1</v>
      </c>
      <c r="E13" s="25">
        <v>1</v>
      </c>
    </row>
    <row r="14" spans="1:17" x14ac:dyDescent="0.2">
      <c r="A14" s="1">
        <f t="shared" si="0"/>
        <v>3</v>
      </c>
      <c r="B14" s="25">
        <f>+'[1]Cow Input Form'!C12</f>
        <v>0</v>
      </c>
      <c r="C14" s="25">
        <f>+'[1]Heifer Input Form'!C12</f>
        <v>6</v>
      </c>
      <c r="D14" s="25">
        <f>+'[1]Heifer Input Form'!C12+'[1]Cow Input Form'!C12</f>
        <v>6</v>
      </c>
      <c r="E14" s="25">
        <v>1</v>
      </c>
    </row>
    <row r="15" spans="1:17" x14ac:dyDescent="0.2">
      <c r="A15" s="1">
        <f t="shared" si="0"/>
        <v>4</v>
      </c>
      <c r="B15" s="25">
        <f>+'[1]Cow Input Form'!C13</f>
        <v>0</v>
      </c>
      <c r="C15" s="25">
        <f>+'[1]Heifer Input Form'!C13</f>
        <v>1</v>
      </c>
      <c r="D15" s="25">
        <f>+'[1]Heifer Input Form'!C13+'[1]Cow Input Form'!C13</f>
        <v>1</v>
      </c>
      <c r="E15" s="25">
        <v>1</v>
      </c>
    </row>
    <row r="16" spans="1:17" x14ac:dyDescent="0.2">
      <c r="A16" s="1">
        <f t="shared" si="0"/>
        <v>5</v>
      </c>
      <c r="B16" s="25">
        <f>+'[1]Cow Input Form'!C14</f>
        <v>0</v>
      </c>
      <c r="C16" s="25">
        <f>+'[1]Heifer Input Form'!C14</f>
        <v>0</v>
      </c>
      <c r="D16" s="25">
        <f>+'[1]Heifer Input Form'!C14+'[1]Cow Input Form'!C14</f>
        <v>0</v>
      </c>
      <c r="E16" s="25">
        <v>1</v>
      </c>
    </row>
    <row r="17" spans="1:5" x14ac:dyDescent="0.2">
      <c r="A17" s="1">
        <f t="shared" si="0"/>
        <v>6</v>
      </c>
      <c r="B17" s="25">
        <f>+'[1]Cow Input Form'!C15</f>
        <v>0</v>
      </c>
      <c r="C17" s="25">
        <f>+'[1]Heifer Input Form'!C15</f>
        <v>1</v>
      </c>
      <c r="D17" s="25">
        <f>+'[1]Heifer Input Form'!C15+'[1]Cow Input Form'!C15</f>
        <v>1</v>
      </c>
      <c r="E17" s="25">
        <v>1</v>
      </c>
    </row>
    <row r="18" spans="1:5" x14ac:dyDescent="0.2">
      <c r="A18" s="1">
        <f t="shared" si="0"/>
        <v>7</v>
      </c>
      <c r="B18" s="25">
        <f>+'[1]Cow Input Form'!C16</f>
        <v>0</v>
      </c>
      <c r="C18" s="25">
        <f>+'[1]Heifer Input Form'!C16</f>
        <v>3</v>
      </c>
      <c r="D18" s="25">
        <f>+'[1]Heifer Input Form'!C16+'[1]Cow Input Form'!C16</f>
        <v>3</v>
      </c>
      <c r="E18" s="25">
        <v>1</v>
      </c>
    </row>
    <row r="19" spans="1:5" x14ac:dyDescent="0.2">
      <c r="A19" s="1">
        <f t="shared" si="0"/>
        <v>8</v>
      </c>
      <c r="B19" s="25">
        <f>+'[1]Cow Input Form'!C17</f>
        <v>1</v>
      </c>
      <c r="C19" s="25">
        <f>+'[1]Heifer Input Form'!C17</f>
        <v>0</v>
      </c>
      <c r="D19" s="25">
        <f>+'[1]Heifer Input Form'!C17+'[1]Cow Input Form'!C17</f>
        <v>1</v>
      </c>
      <c r="E19" s="25">
        <v>1</v>
      </c>
    </row>
    <row r="20" spans="1:5" x14ac:dyDescent="0.2">
      <c r="A20" s="1">
        <f t="shared" si="0"/>
        <v>9</v>
      </c>
      <c r="B20" s="25">
        <f>+'[1]Cow Input Form'!C18</f>
        <v>0</v>
      </c>
      <c r="C20" s="25">
        <f>+'[1]Heifer Input Form'!C18</f>
        <v>1</v>
      </c>
      <c r="D20" s="25">
        <f>+'[1]Heifer Input Form'!C18+'[1]Cow Input Form'!C18</f>
        <v>1</v>
      </c>
      <c r="E20" s="25">
        <v>1</v>
      </c>
    </row>
    <row r="21" spans="1:5" x14ac:dyDescent="0.2">
      <c r="A21" s="1">
        <f t="shared" si="0"/>
        <v>10</v>
      </c>
      <c r="B21" s="25">
        <f>+'[1]Cow Input Form'!C19</f>
        <v>1</v>
      </c>
      <c r="C21" s="25">
        <f>+'[1]Heifer Input Form'!C19</f>
        <v>1</v>
      </c>
      <c r="D21" s="25">
        <f>+'[1]Heifer Input Form'!C19+'[1]Cow Input Form'!C19</f>
        <v>2</v>
      </c>
      <c r="E21" s="25">
        <v>1</v>
      </c>
    </row>
    <row r="22" spans="1:5" x14ac:dyDescent="0.2">
      <c r="A22" s="1">
        <f t="shared" si="0"/>
        <v>11</v>
      </c>
      <c r="B22" s="25">
        <f>+'[1]Cow Input Form'!C20</f>
        <v>3</v>
      </c>
      <c r="C22" s="25">
        <f>+'[1]Heifer Input Form'!C20</f>
        <v>2</v>
      </c>
      <c r="D22" s="25">
        <f>+'[1]Heifer Input Form'!C20+'[1]Cow Input Form'!C20</f>
        <v>5</v>
      </c>
      <c r="E22" s="25">
        <v>1</v>
      </c>
    </row>
    <row r="23" spans="1:5" x14ac:dyDescent="0.2">
      <c r="A23" s="1">
        <f t="shared" si="0"/>
        <v>12</v>
      </c>
      <c r="B23" s="25">
        <f>+'[1]Cow Input Form'!C21</f>
        <v>3</v>
      </c>
      <c r="C23" s="25">
        <f>+'[1]Heifer Input Form'!C21</f>
        <v>1</v>
      </c>
      <c r="D23" s="25">
        <f>+'[1]Heifer Input Form'!C21+'[1]Cow Input Form'!C21</f>
        <v>4</v>
      </c>
      <c r="E23" s="25">
        <v>1</v>
      </c>
    </row>
    <row r="24" spans="1:5" x14ac:dyDescent="0.2">
      <c r="A24" s="1">
        <f t="shared" si="0"/>
        <v>13</v>
      </c>
      <c r="B24" s="25">
        <f>+'[1]Cow Input Form'!C22</f>
        <v>2</v>
      </c>
      <c r="C24" s="25">
        <f>+'[1]Heifer Input Form'!C22</f>
        <v>1</v>
      </c>
      <c r="D24" s="25">
        <f>+'[1]Heifer Input Form'!C22+'[1]Cow Input Form'!C22</f>
        <v>3</v>
      </c>
      <c r="E24" s="25">
        <v>1</v>
      </c>
    </row>
    <row r="25" spans="1:5" x14ac:dyDescent="0.2">
      <c r="A25" s="1">
        <f t="shared" si="0"/>
        <v>14</v>
      </c>
      <c r="B25" s="25">
        <f>+'[1]Cow Input Form'!C23</f>
        <v>1</v>
      </c>
      <c r="C25" s="25">
        <f>+'[1]Heifer Input Form'!C23</f>
        <v>0</v>
      </c>
      <c r="D25" s="25">
        <f>+'[1]Heifer Input Form'!C23+'[1]Cow Input Form'!C23</f>
        <v>1</v>
      </c>
      <c r="E25" s="25">
        <v>1</v>
      </c>
    </row>
    <row r="26" spans="1:5" x14ac:dyDescent="0.2">
      <c r="A26" s="1">
        <f t="shared" si="0"/>
        <v>15</v>
      </c>
      <c r="B26" s="25">
        <f>+'[1]Cow Input Form'!C24</f>
        <v>3</v>
      </c>
      <c r="C26" s="25">
        <f>+'[1]Heifer Input Form'!C24</f>
        <v>0</v>
      </c>
      <c r="D26" s="25">
        <f>+'[1]Heifer Input Form'!C24+'[1]Cow Input Form'!C24</f>
        <v>3</v>
      </c>
      <c r="E26" s="25">
        <v>1</v>
      </c>
    </row>
    <row r="27" spans="1:5" x14ac:dyDescent="0.2">
      <c r="A27" s="1">
        <f t="shared" si="0"/>
        <v>16</v>
      </c>
      <c r="B27" s="25">
        <f>+'[1]Cow Input Form'!C25</f>
        <v>0</v>
      </c>
      <c r="C27" s="25">
        <f>+'[1]Heifer Input Form'!C25</f>
        <v>2</v>
      </c>
      <c r="D27" s="25">
        <f>+'[1]Heifer Input Form'!C25+'[1]Cow Input Form'!C25</f>
        <v>2</v>
      </c>
      <c r="E27" s="25">
        <v>1</v>
      </c>
    </row>
    <row r="28" spans="1:5" x14ac:dyDescent="0.2">
      <c r="A28" s="1">
        <f t="shared" si="0"/>
        <v>17</v>
      </c>
      <c r="B28" s="25">
        <f>+'[1]Cow Input Form'!C26</f>
        <v>3</v>
      </c>
      <c r="C28" s="25">
        <f>+'[1]Heifer Input Form'!C26</f>
        <v>1</v>
      </c>
      <c r="D28" s="25">
        <f>+'[1]Heifer Input Form'!C26+'[1]Cow Input Form'!C26</f>
        <v>4</v>
      </c>
      <c r="E28" s="25">
        <v>1</v>
      </c>
    </row>
    <row r="29" spans="1:5" x14ac:dyDescent="0.2">
      <c r="A29" s="1">
        <f t="shared" si="0"/>
        <v>18</v>
      </c>
      <c r="B29" s="25">
        <f>+'[1]Cow Input Form'!C27</f>
        <v>1</v>
      </c>
      <c r="C29" s="25">
        <f>+'[1]Heifer Input Form'!C27</f>
        <v>1</v>
      </c>
      <c r="D29" s="25">
        <f>+'[1]Heifer Input Form'!C27+'[1]Cow Input Form'!C27</f>
        <v>2</v>
      </c>
      <c r="E29" s="25">
        <v>1</v>
      </c>
    </row>
    <row r="30" spans="1:5" x14ac:dyDescent="0.2">
      <c r="A30" s="1">
        <f t="shared" si="0"/>
        <v>19</v>
      </c>
      <c r="B30" s="25">
        <f>+'[1]Cow Input Form'!C28</f>
        <v>2</v>
      </c>
      <c r="C30" s="25">
        <f>+'[1]Heifer Input Form'!C28</f>
        <v>0</v>
      </c>
      <c r="D30" s="25">
        <f>+'[1]Heifer Input Form'!C28+'[1]Cow Input Form'!C28</f>
        <v>2</v>
      </c>
      <c r="E30" s="25">
        <v>1</v>
      </c>
    </row>
    <row r="31" spans="1:5" x14ac:dyDescent="0.2">
      <c r="A31" s="1">
        <f t="shared" si="0"/>
        <v>20</v>
      </c>
      <c r="B31" s="25">
        <f>+'[1]Cow Input Form'!C29</f>
        <v>4</v>
      </c>
      <c r="C31" s="25">
        <f>+'[1]Heifer Input Form'!C29</f>
        <v>0</v>
      </c>
      <c r="D31" s="25">
        <f>+'[1]Heifer Input Form'!C29+'[1]Cow Input Form'!C29</f>
        <v>4</v>
      </c>
      <c r="E31" s="25">
        <v>1</v>
      </c>
    </row>
    <row r="32" spans="1:5" ht="17" thickBot="1" x14ac:dyDescent="0.25">
      <c r="A32" s="1">
        <f t="shared" si="0"/>
        <v>21</v>
      </c>
      <c r="B32" s="28">
        <f>+'[1]Cow Input Form'!C30</f>
        <v>1</v>
      </c>
      <c r="C32" s="28">
        <f>+'[1]Heifer Input Form'!C30</f>
        <v>0</v>
      </c>
      <c r="D32" s="28">
        <f>+'[1]Heifer Input Form'!C30+'[1]Cow Input Form'!C30</f>
        <v>1</v>
      </c>
      <c r="E32" s="28">
        <v>1</v>
      </c>
    </row>
    <row r="33" spans="1:5" x14ac:dyDescent="0.2">
      <c r="A33" s="1">
        <f t="shared" si="0"/>
        <v>22</v>
      </c>
      <c r="B33" s="25">
        <f>+'[1]Cow Input Form'!C31</f>
        <v>3</v>
      </c>
      <c r="C33" s="25">
        <f>+'[1]Heifer Input Form'!C31</f>
        <v>1</v>
      </c>
      <c r="D33" s="25">
        <f>+'[1]Heifer Input Form'!C31+'[1]Cow Input Form'!C31</f>
        <v>4</v>
      </c>
      <c r="E33" s="25">
        <v>2</v>
      </c>
    </row>
    <row r="34" spans="1:5" x14ac:dyDescent="0.2">
      <c r="A34" s="1">
        <f t="shared" si="0"/>
        <v>23</v>
      </c>
      <c r="B34" s="25">
        <f>+'[1]Cow Input Form'!C32</f>
        <v>0</v>
      </c>
      <c r="C34" s="25">
        <f>+'[1]Heifer Input Form'!C32</f>
        <v>0</v>
      </c>
      <c r="D34" s="25">
        <f>+'[1]Heifer Input Form'!C32+'[1]Cow Input Form'!C32</f>
        <v>0</v>
      </c>
      <c r="E34" s="25">
        <v>2</v>
      </c>
    </row>
    <row r="35" spans="1:5" x14ac:dyDescent="0.2">
      <c r="A35" s="1">
        <f t="shared" si="0"/>
        <v>24</v>
      </c>
      <c r="B35" s="25">
        <f>+'[1]Cow Input Form'!C33</f>
        <v>2</v>
      </c>
      <c r="C35" s="25">
        <f>+'[1]Heifer Input Form'!C33</f>
        <v>0</v>
      </c>
      <c r="D35" s="25">
        <f>+'[1]Heifer Input Form'!C33+'[1]Cow Input Form'!C33</f>
        <v>2</v>
      </c>
      <c r="E35" s="25">
        <v>2</v>
      </c>
    </row>
    <row r="36" spans="1:5" x14ac:dyDescent="0.2">
      <c r="A36" s="1">
        <f t="shared" si="0"/>
        <v>25</v>
      </c>
      <c r="B36" s="25">
        <f>+'[1]Cow Input Form'!C34</f>
        <v>2</v>
      </c>
      <c r="C36" s="25">
        <f>+'[1]Heifer Input Form'!C34</f>
        <v>1</v>
      </c>
      <c r="D36" s="25">
        <f>+'[1]Heifer Input Form'!C34+'[1]Cow Input Form'!C34</f>
        <v>3</v>
      </c>
      <c r="E36" s="25">
        <v>2</v>
      </c>
    </row>
    <row r="37" spans="1:5" x14ac:dyDescent="0.2">
      <c r="A37" s="1">
        <f t="shared" si="0"/>
        <v>26</v>
      </c>
      <c r="B37" s="25">
        <f>+'[1]Cow Input Form'!C35</f>
        <v>1</v>
      </c>
      <c r="C37" s="25">
        <f>+'[1]Heifer Input Form'!C35</f>
        <v>0</v>
      </c>
      <c r="D37" s="25">
        <f>+'[1]Heifer Input Form'!C35+'[1]Cow Input Form'!C35</f>
        <v>1</v>
      </c>
      <c r="E37" s="25">
        <v>2</v>
      </c>
    </row>
    <row r="38" spans="1:5" x14ac:dyDescent="0.2">
      <c r="A38" s="1">
        <f t="shared" si="0"/>
        <v>27</v>
      </c>
      <c r="B38" s="25">
        <f>+'[1]Cow Input Form'!C36</f>
        <v>3</v>
      </c>
      <c r="C38" s="25">
        <f>+'[1]Heifer Input Form'!C36</f>
        <v>2</v>
      </c>
      <c r="D38" s="25">
        <f>+'[1]Heifer Input Form'!C36+'[1]Cow Input Form'!C36</f>
        <v>5</v>
      </c>
      <c r="E38" s="25">
        <v>2</v>
      </c>
    </row>
    <row r="39" spans="1:5" x14ac:dyDescent="0.2">
      <c r="A39" s="1">
        <f t="shared" si="0"/>
        <v>28</v>
      </c>
      <c r="B39" s="25">
        <f>+'[1]Cow Input Form'!C37</f>
        <v>1</v>
      </c>
      <c r="C39" s="25">
        <f>+'[1]Heifer Input Form'!C37</f>
        <v>0</v>
      </c>
      <c r="D39" s="25">
        <f>+'[1]Heifer Input Form'!C37+'[1]Cow Input Form'!C37</f>
        <v>1</v>
      </c>
      <c r="E39" s="25">
        <v>2</v>
      </c>
    </row>
    <row r="40" spans="1:5" x14ac:dyDescent="0.2">
      <c r="A40" s="1">
        <f t="shared" si="0"/>
        <v>29</v>
      </c>
      <c r="B40" s="25">
        <f>+'[1]Cow Input Form'!C38</f>
        <v>2</v>
      </c>
      <c r="C40" s="25">
        <f>+'[1]Heifer Input Form'!C38</f>
        <v>1</v>
      </c>
      <c r="D40" s="25">
        <f>+'[1]Heifer Input Form'!C38+'[1]Cow Input Form'!C38</f>
        <v>3</v>
      </c>
      <c r="E40" s="25">
        <v>2</v>
      </c>
    </row>
    <row r="41" spans="1:5" x14ac:dyDescent="0.2">
      <c r="A41" s="1">
        <f t="shared" si="0"/>
        <v>30</v>
      </c>
      <c r="B41" s="25">
        <f>+'[1]Cow Input Form'!C39</f>
        <v>0</v>
      </c>
      <c r="C41" s="25">
        <f>+'[1]Heifer Input Form'!C39</f>
        <v>0</v>
      </c>
      <c r="D41" s="25">
        <f>+'[1]Heifer Input Form'!C39+'[1]Cow Input Form'!C39</f>
        <v>0</v>
      </c>
      <c r="E41" s="25">
        <v>2</v>
      </c>
    </row>
    <row r="42" spans="1:5" x14ac:dyDescent="0.2">
      <c r="A42" s="1">
        <f t="shared" si="0"/>
        <v>31</v>
      </c>
      <c r="B42" s="25">
        <f>+'[1]Cow Input Form'!C40</f>
        <v>0</v>
      </c>
      <c r="C42" s="25">
        <f>+'[1]Heifer Input Form'!C40</f>
        <v>1</v>
      </c>
      <c r="D42" s="25">
        <f>+'[1]Heifer Input Form'!C40+'[1]Cow Input Form'!C40</f>
        <v>1</v>
      </c>
      <c r="E42" s="25">
        <v>2</v>
      </c>
    </row>
    <row r="43" spans="1:5" x14ac:dyDescent="0.2">
      <c r="A43" s="1">
        <f t="shared" si="0"/>
        <v>32</v>
      </c>
      <c r="B43" s="25">
        <f>+'[1]Cow Input Form'!C41</f>
        <v>0</v>
      </c>
      <c r="C43" s="25">
        <f>+'[1]Heifer Input Form'!C41</f>
        <v>1</v>
      </c>
      <c r="D43" s="25">
        <f>+'[1]Heifer Input Form'!C41+'[1]Cow Input Form'!C41</f>
        <v>1</v>
      </c>
      <c r="E43" s="25">
        <v>2</v>
      </c>
    </row>
    <row r="44" spans="1:5" x14ac:dyDescent="0.2">
      <c r="A44" s="1">
        <f t="shared" si="0"/>
        <v>33</v>
      </c>
      <c r="B44" s="25">
        <f>+'[1]Cow Input Form'!C42</f>
        <v>1</v>
      </c>
      <c r="C44" s="25">
        <f>+'[1]Heifer Input Form'!C42</f>
        <v>1</v>
      </c>
      <c r="D44" s="25">
        <f>+'[1]Heifer Input Form'!C42+'[1]Cow Input Form'!C42</f>
        <v>2</v>
      </c>
      <c r="E44" s="25">
        <v>2</v>
      </c>
    </row>
    <row r="45" spans="1:5" x14ac:dyDescent="0.2">
      <c r="A45" s="1">
        <f t="shared" si="0"/>
        <v>34</v>
      </c>
      <c r="B45" s="25">
        <f>+'[1]Cow Input Form'!C43</f>
        <v>2</v>
      </c>
      <c r="C45" s="25">
        <f>+'[1]Heifer Input Form'!C43</f>
        <v>1</v>
      </c>
      <c r="D45" s="25">
        <f>+'[1]Heifer Input Form'!C43+'[1]Cow Input Form'!C43</f>
        <v>3</v>
      </c>
      <c r="E45" s="25">
        <v>2</v>
      </c>
    </row>
    <row r="46" spans="1:5" x14ac:dyDescent="0.2">
      <c r="A46" s="1">
        <f t="shared" si="0"/>
        <v>35</v>
      </c>
      <c r="B46" s="25">
        <f>+'[1]Cow Input Form'!C44</f>
        <v>2</v>
      </c>
      <c r="C46" s="25">
        <f>+'[1]Heifer Input Form'!C44</f>
        <v>0</v>
      </c>
      <c r="D46" s="25">
        <f>+'[1]Heifer Input Form'!C44+'[1]Cow Input Form'!C44</f>
        <v>2</v>
      </c>
      <c r="E46" s="25">
        <v>2</v>
      </c>
    </row>
    <row r="47" spans="1:5" x14ac:dyDescent="0.2">
      <c r="A47" s="1">
        <f t="shared" si="0"/>
        <v>36</v>
      </c>
      <c r="B47" s="25">
        <f>+'[1]Cow Input Form'!C45</f>
        <v>0</v>
      </c>
      <c r="C47" s="25">
        <f>+'[1]Heifer Input Form'!C45</f>
        <v>1</v>
      </c>
      <c r="D47" s="25">
        <f>+'[1]Heifer Input Form'!C45+'[1]Cow Input Form'!C45</f>
        <v>1</v>
      </c>
      <c r="E47" s="25">
        <v>2</v>
      </c>
    </row>
    <row r="48" spans="1:5" x14ac:dyDescent="0.2">
      <c r="A48" s="1">
        <f t="shared" si="0"/>
        <v>37</v>
      </c>
      <c r="B48" s="25">
        <f>+'[1]Cow Input Form'!C46</f>
        <v>0</v>
      </c>
      <c r="C48" s="25">
        <f>+'[1]Heifer Input Form'!C46</f>
        <v>3</v>
      </c>
      <c r="D48" s="25">
        <f>+'[1]Heifer Input Form'!C46+'[1]Cow Input Form'!C46</f>
        <v>3</v>
      </c>
      <c r="E48" s="25">
        <v>2</v>
      </c>
    </row>
    <row r="49" spans="1:5" x14ac:dyDescent="0.2">
      <c r="A49" s="1">
        <f t="shared" si="0"/>
        <v>38</v>
      </c>
      <c r="B49" s="25">
        <f>+'[1]Cow Input Form'!C47</f>
        <v>3</v>
      </c>
      <c r="C49" s="25">
        <f>+'[1]Heifer Input Form'!C47</f>
        <v>0</v>
      </c>
      <c r="D49" s="25">
        <f>+'[1]Heifer Input Form'!C47+'[1]Cow Input Form'!C47</f>
        <v>3</v>
      </c>
      <c r="E49" s="25">
        <v>2</v>
      </c>
    </row>
    <row r="50" spans="1:5" x14ac:dyDescent="0.2">
      <c r="A50" s="1">
        <f t="shared" si="0"/>
        <v>39</v>
      </c>
      <c r="B50" s="25">
        <f>+'[1]Cow Input Form'!C48</f>
        <v>2</v>
      </c>
      <c r="C50" s="25">
        <f>+'[1]Heifer Input Form'!C48</f>
        <v>2</v>
      </c>
      <c r="D50" s="25">
        <f>+'[1]Heifer Input Form'!C48+'[1]Cow Input Form'!C48</f>
        <v>4</v>
      </c>
      <c r="E50" s="25">
        <v>2</v>
      </c>
    </row>
    <row r="51" spans="1:5" x14ac:dyDescent="0.2">
      <c r="A51" s="1">
        <f t="shared" si="0"/>
        <v>40</v>
      </c>
      <c r="B51" s="25">
        <f>+'[1]Cow Input Form'!C49</f>
        <v>1</v>
      </c>
      <c r="C51" s="25">
        <f>+'[1]Heifer Input Form'!C49</f>
        <v>1</v>
      </c>
      <c r="D51" s="25">
        <f>+'[1]Heifer Input Form'!C49+'[1]Cow Input Form'!C49</f>
        <v>2</v>
      </c>
      <c r="E51" s="25">
        <v>2</v>
      </c>
    </row>
    <row r="52" spans="1:5" x14ac:dyDescent="0.2">
      <c r="A52" s="1">
        <f t="shared" si="0"/>
        <v>41</v>
      </c>
      <c r="B52" s="25">
        <f>+'[1]Cow Input Form'!C50</f>
        <v>1</v>
      </c>
      <c r="C52" s="25">
        <f>+'[1]Heifer Input Form'!C50</f>
        <v>1</v>
      </c>
      <c r="D52" s="25">
        <f>+'[1]Heifer Input Form'!C50+'[1]Cow Input Form'!C50</f>
        <v>2</v>
      </c>
      <c r="E52" s="25">
        <v>2</v>
      </c>
    </row>
    <row r="53" spans="1:5" ht="17" thickBot="1" x14ac:dyDescent="0.25">
      <c r="A53" s="1">
        <f t="shared" si="0"/>
        <v>42</v>
      </c>
      <c r="B53" s="28">
        <f>+'[1]Cow Input Form'!C51</f>
        <v>2</v>
      </c>
      <c r="C53" s="28">
        <f>+'[1]Heifer Input Form'!C51</f>
        <v>0</v>
      </c>
      <c r="D53" s="28">
        <f>+'[1]Heifer Input Form'!C51+'[1]Cow Input Form'!C51</f>
        <v>2</v>
      </c>
      <c r="E53" s="28">
        <v>2</v>
      </c>
    </row>
    <row r="54" spans="1:5" x14ac:dyDescent="0.2">
      <c r="A54" s="1">
        <f t="shared" si="0"/>
        <v>43</v>
      </c>
      <c r="B54" s="25">
        <f>+'[1]Cow Input Form'!C52</f>
        <v>1</v>
      </c>
      <c r="C54" s="25">
        <f>+'[1]Heifer Input Form'!C52</f>
        <v>0</v>
      </c>
      <c r="D54" s="25">
        <f>+'[1]Heifer Input Form'!C52+'[1]Cow Input Form'!C52</f>
        <v>1</v>
      </c>
      <c r="E54" s="25">
        <v>3</v>
      </c>
    </row>
    <row r="55" spans="1:5" x14ac:dyDescent="0.2">
      <c r="A55" s="1">
        <f t="shared" si="0"/>
        <v>44</v>
      </c>
      <c r="B55" s="25">
        <f>+'[1]Cow Input Form'!C53</f>
        <v>6</v>
      </c>
      <c r="C55" s="25">
        <f>+'[1]Heifer Input Form'!C53</f>
        <v>0</v>
      </c>
      <c r="D55" s="25">
        <f>+'[1]Heifer Input Form'!C53+'[1]Cow Input Form'!C53</f>
        <v>6</v>
      </c>
      <c r="E55" s="25">
        <v>3</v>
      </c>
    </row>
    <row r="56" spans="1:5" x14ac:dyDescent="0.2">
      <c r="A56" s="1">
        <f t="shared" si="0"/>
        <v>45</v>
      </c>
      <c r="B56" s="25">
        <f>+'[1]Cow Input Form'!C54</f>
        <v>2</v>
      </c>
      <c r="C56" s="25">
        <f>+'[1]Heifer Input Form'!C54</f>
        <v>0</v>
      </c>
      <c r="D56" s="25">
        <f>+'[1]Heifer Input Form'!C54+'[1]Cow Input Form'!C54</f>
        <v>2</v>
      </c>
      <c r="E56" s="25">
        <v>3</v>
      </c>
    </row>
    <row r="57" spans="1:5" x14ac:dyDescent="0.2">
      <c r="A57" s="1">
        <f t="shared" si="0"/>
        <v>46</v>
      </c>
      <c r="B57" s="25">
        <f>+'[1]Cow Input Form'!C55</f>
        <v>3</v>
      </c>
      <c r="C57" s="25">
        <f>+'[1]Heifer Input Form'!C55</f>
        <v>0</v>
      </c>
      <c r="D57" s="25">
        <f>+'[1]Heifer Input Form'!C55+'[1]Cow Input Form'!C55</f>
        <v>3</v>
      </c>
      <c r="E57" s="25">
        <v>3</v>
      </c>
    </row>
    <row r="58" spans="1:5" x14ac:dyDescent="0.2">
      <c r="A58" s="1">
        <f t="shared" si="0"/>
        <v>47</v>
      </c>
      <c r="B58" s="25">
        <f>+'[1]Cow Input Form'!C56</f>
        <v>0</v>
      </c>
      <c r="C58" s="25">
        <f>+'[1]Heifer Input Form'!C56</f>
        <v>1</v>
      </c>
      <c r="D58" s="25">
        <f>+'[1]Heifer Input Form'!C56+'[1]Cow Input Form'!C56</f>
        <v>1</v>
      </c>
      <c r="E58" s="25">
        <v>3</v>
      </c>
    </row>
    <row r="59" spans="1:5" x14ac:dyDescent="0.2">
      <c r="A59" s="1">
        <f t="shared" si="0"/>
        <v>48</v>
      </c>
      <c r="B59" s="25">
        <f>+'[1]Cow Input Form'!C57</f>
        <v>1</v>
      </c>
      <c r="C59" s="25">
        <f>+'[1]Heifer Input Form'!C57</f>
        <v>0</v>
      </c>
      <c r="D59" s="25">
        <f>+'[1]Heifer Input Form'!C57+'[1]Cow Input Form'!C57</f>
        <v>1</v>
      </c>
      <c r="E59" s="25">
        <v>3</v>
      </c>
    </row>
    <row r="60" spans="1:5" x14ac:dyDescent="0.2">
      <c r="A60" s="1">
        <f t="shared" si="0"/>
        <v>49</v>
      </c>
      <c r="B60" s="25">
        <f>+'[1]Cow Input Form'!C58</f>
        <v>2</v>
      </c>
      <c r="C60" s="25">
        <f>+'[1]Heifer Input Form'!C58</f>
        <v>0</v>
      </c>
      <c r="D60" s="25">
        <f>+'[1]Heifer Input Form'!C58+'[1]Cow Input Form'!C58</f>
        <v>2</v>
      </c>
      <c r="E60" s="25">
        <v>3</v>
      </c>
    </row>
    <row r="61" spans="1:5" x14ac:dyDescent="0.2">
      <c r="A61" s="1">
        <f t="shared" si="0"/>
        <v>50</v>
      </c>
      <c r="B61" s="25">
        <f>+'[1]Cow Input Form'!C59</f>
        <v>0</v>
      </c>
      <c r="C61" s="25">
        <f>+'[1]Heifer Input Form'!C59</f>
        <v>0</v>
      </c>
      <c r="D61" s="25">
        <f>+'[1]Heifer Input Form'!C59+'[1]Cow Input Form'!C59</f>
        <v>0</v>
      </c>
      <c r="E61" s="25">
        <v>3</v>
      </c>
    </row>
    <row r="62" spans="1:5" x14ac:dyDescent="0.2">
      <c r="A62" s="1">
        <f t="shared" si="0"/>
        <v>51</v>
      </c>
      <c r="B62" s="25">
        <f>+'[1]Cow Input Form'!C60</f>
        <v>1</v>
      </c>
      <c r="C62" s="25">
        <f>+'[1]Heifer Input Form'!C60</f>
        <v>0</v>
      </c>
      <c r="D62" s="25">
        <f>+'[1]Heifer Input Form'!C60+'[1]Cow Input Form'!C60</f>
        <v>1</v>
      </c>
      <c r="E62" s="25">
        <v>3</v>
      </c>
    </row>
    <row r="63" spans="1:5" x14ac:dyDescent="0.2">
      <c r="A63" s="1">
        <f t="shared" si="0"/>
        <v>52</v>
      </c>
      <c r="B63" s="25">
        <f>+'[1]Cow Input Form'!C61</f>
        <v>1</v>
      </c>
      <c r="C63" s="25">
        <f>+'[1]Heifer Input Form'!C61</f>
        <v>0</v>
      </c>
      <c r="D63" s="25">
        <f>+'[1]Heifer Input Form'!C61+'[1]Cow Input Form'!C61</f>
        <v>1</v>
      </c>
      <c r="E63" s="25">
        <v>3</v>
      </c>
    </row>
    <row r="64" spans="1:5" x14ac:dyDescent="0.2">
      <c r="A64" s="1">
        <f t="shared" si="0"/>
        <v>53</v>
      </c>
      <c r="B64" s="25">
        <f>+'[1]Cow Input Form'!C62</f>
        <v>1</v>
      </c>
      <c r="C64" s="25">
        <f>+'[1]Heifer Input Form'!C62</f>
        <v>0</v>
      </c>
      <c r="D64" s="25">
        <f>+'[1]Heifer Input Form'!C62+'[1]Cow Input Form'!C62</f>
        <v>1</v>
      </c>
      <c r="E64" s="25">
        <v>3</v>
      </c>
    </row>
    <row r="65" spans="1:5" x14ac:dyDescent="0.2">
      <c r="A65" s="1">
        <f t="shared" si="0"/>
        <v>54</v>
      </c>
      <c r="B65" s="25">
        <f>+'[1]Cow Input Form'!C63</f>
        <v>1</v>
      </c>
      <c r="C65" s="25">
        <f>+'[1]Heifer Input Form'!C63</f>
        <v>0</v>
      </c>
      <c r="D65" s="25">
        <f>+'[1]Heifer Input Form'!C63+'[1]Cow Input Form'!C63</f>
        <v>1</v>
      </c>
      <c r="E65" s="25">
        <v>3</v>
      </c>
    </row>
    <row r="66" spans="1:5" x14ac:dyDescent="0.2">
      <c r="A66" s="1">
        <f t="shared" si="0"/>
        <v>55</v>
      </c>
      <c r="B66" s="25">
        <f>+'[1]Cow Input Form'!C64</f>
        <v>3</v>
      </c>
      <c r="C66" s="25">
        <f>+'[1]Heifer Input Form'!C64</f>
        <v>0</v>
      </c>
      <c r="D66" s="25">
        <f>+'[1]Heifer Input Form'!C64+'[1]Cow Input Form'!C64</f>
        <v>3</v>
      </c>
      <c r="E66" s="25">
        <v>3</v>
      </c>
    </row>
    <row r="67" spans="1:5" x14ac:dyDescent="0.2">
      <c r="A67" s="1">
        <f t="shared" si="0"/>
        <v>56</v>
      </c>
      <c r="B67" s="25">
        <f>+'[1]Cow Input Form'!C65</f>
        <v>0</v>
      </c>
      <c r="C67" s="25">
        <f>+'[1]Heifer Input Form'!C65</f>
        <v>0</v>
      </c>
      <c r="D67" s="25">
        <f>+'[1]Heifer Input Form'!C65+'[1]Cow Input Form'!C65</f>
        <v>0</v>
      </c>
      <c r="E67" s="25">
        <v>3</v>
      </c>
    </row>
    <row r="68" spans="1:5" x14ac:dyDescent="0.2">
      <c r="A68" s="1">
        <f t="shared" si="0"/>
        <v>57</v>
      </c>
      <c r="B68" s="25">
        <f>+'[1]Cow Input Form'!C66</f>
        <v>4</v>
      </c>
      <c r="C68" s="25">
        <f>+'[1]Heifer Input Form'!C66</f>
        <v>0</v>
      </c>
      <c r="D68" s="25">
        <f>+'[1]Heifer Input Form'!C66+'[1]Cow Input Form'!C66</f>
        <v>4</v>
      </c>
      <c r="E68" s="25">
        <v>3</v>
      </c>
    </row>
    <row r="69" spans="1:5" x14ac:dyDescent="0.2">
      <c r="A69" s="1">
        <f t="shared" si="0"/>
        <v>58</v>
      </c>
      <c r="B69" s="25">
        <f>+'[1]Cow Input Form'!C67</f>
        <v>2</v>
      </c>
      <c r="C69" s="25">
        <f>+'[1]Heifer Input Form'!C67</f>
        <v>0</v>
      </c>
      <c r="D69" s="25">
        <f>+'[1]Heifer Input Form'!C67+'[1]Cow Input Form'!C67</f>
        <v>2</v>
      </c>
      <c r="E69" s="25">
        <v>3</v>
      </c>
    </row>
    <row r="70" spans="1:5" x14ac:dyDescent="0.2">
      <c r="A70" s="1">
        <f t="shared" si="0"/>
        <v>59</v>
      </c>
      <c r="B70" s="25">
        <f>+'[1]Cow Input Form'!C68</f>
        <v>2</v>
      </c>
      <c r="C70" s="25">
        <f>+'[1]Heifer Input Form'!C68</f>
        <v>0</v>
      </c>
      <c r="D70" s="25">
        <f>+'[1]Heifer Input Form'!C68+'[1]Cow Input Form'!C68</f>
        <v>2</v>
      </c>
      <c r="E70" s="25">
        <v>3</v>
      </c>
    </row>
    <row r="71" spans="1:5" x14ac:dyDescent="0.2">
      <c r="A71" s="1">
        <f t="shared" si="0"/>
        <v>60</v>
      </c>
      <c r="B71" s="25">
        <f>+'[1]Cow Input Form'!C69</f>
        <v>6</v>
      </c>
      <c r="C71" s="25">
        <f>+'[1]Heifer Input Form'!C69</f>
        <v>0</v>
      </c>
      <c r="D71" s="25">
        <f>+'[1]Heifer Input Form'!C69+'[1]Cow Input Form'!C69</f>
        <v>6</v>
      </c>
      <c r="E71" s="25">
        <v>3</v>
      </c>
    </row>
    <row r="72" spans="1:5" x14ac:dyDescent="0.2">
      <c r="A72" s="1">
        <f t="shared" si="0"/>
        <v>61</v>
      </c>
      <c r="B72" s="25">
        <f>+'[1]Cow Input Form'!C70</f>
        <v>3</v>
      </c>
      <c r="C72" s="25">
        <f>+'[1]Heifer Input Form'!C70</f>
        <v>0</v>
      </c>
      <c r="D72" s="25">
        <f>+'[1]Heifer Input Form'!C70+'[1]Cow Input Form'!C70</f>
        <v>3</v>
      </c>
      <c r="E72" s="25">
        <v>3</v>
      </c>
    </row>
    <row r="73" spans="1:5" x14ac:dyDescent="0.2">
      <c r="A73" s="1">
        <f t="shared" si="0"/>
        <v>62</v>
      </c>
      <c r="B73" s="25">
        <f>+'[1]Cow Input Form'!C71</f>
        <v>2</v>
      </c>
      <c r="C73" s="25">
        <f>+'[1]Heifer Input Form'!C71</f>
        <v>0</v>
      </c>
      <c r="D73" s="25">
        <f>+'[1]Heifer Input Form'!C71+'[1]Cow Input Form'!C71</f>
        <v>2</v>
      </c>
      <c r="E73" s="25">
        <v>3</v>
      </c>
    </row>
    <row r="74" spans="1:5" ht="17" thickBot="1" x14ac:dyDescent="0.25">
      <c r="A74" s="1">
        <f t="shared" si="0"/>
        <v>63</v>
      </c>
      <c r="B74" s="28">
        <f>+'[1]Cow Input Form'!C72</f>
        <v>2</v>
      </c>
      <c r="C74" s="28">
        <f>+'[1]Heifer Input Form'!C72</f>
        <v>0</v>
      </c>
      <c r="D74" s="28">
        <f>+'[1]Heifer Input Form'!C72+'[1]Cow Input Form'!C72</f>
        <v>2</v>
      </c>
      <c r="E74" s="28">
        <v>3</v>
      </c>
    </row>
    <row r="75" spans="1:5" x14ac:dyDescent="0.2">
      <c r="A75" s="1">
        <f t="shared" si="0"/>
        <v>64</v>
      </c>
      <c r="B75" s="25">
        <f>+'[1]Cow Input Form'!C73</f>
        <v>2</v>
      </c>
      <c r="C75" s="25">
        <f>+'[1]Heifer Input Form'!C73</f>
        <v>1</v>
      </c>
      <c r="D75" s="25">
        <f>+'[1]Heifer Input Form'!C73+'[1]Cow Input Form'!C73</f>
        <v>3</v>
      </c>
      <c r="E75" s="25">
        <v>4</v>
      </c>
    </row>
    <row r="76" spans="1:5" x14ac:dyDescent="0.2">
      <c r="A76" s="1">
        <f t="shared" si="0"/>
        <v>65</v>
      </c>
      <c r="B76" s="25">
        <f>+'[1]Cow Input Form'!C74</f>
        <v>1</v>
      </c>
      <c r="C76" s="25">
        <f>+'[1]Heifer Input Form'!C74</f>
        <v>0</v>
      </c>
      <c r="D76" s="25">
        <f>+'[1]Heifer Input Form'!C74+'[1]Cow Input Form'!C74</f>
        <v>1</v>
      </c>
      <c r="E76" s="25">
        <v>4</v>
      </c>
    </row>
    <row r="77" spans="1:5" x14ac:dyDescent="0.2">
      <c r="A77" s="1">
        <f t="shared" ref="A77:A96" si="1">+A76+1</f>
        <v>66</v>
      </c>
      <c r="B77" s="25">
        <f>+'[1]Cow Input Form'!C75</f>
        <v>3</v>
      </c>
      <c r="C77" s="25">
        <f>+'[1]Heifer Input Form'!C75</f>
        <v>0</v>
      </c>
      <c r="D77" s="25">
        <f>+'[1]Heifer Input Form'!C75+'[1]Cow Input Form'!C75</f>
        <v>3</v>
      </c>
      <c r="E77" s="25">
        <v>4</v>
      </c>
    </row>
    <row r="78" spans="1:5" x14ac:dyDescent="0.2">
      <c r="A78" s="1">
        <f t="shared" si="1"/>
        <v>67</v>
      </c>
      <c r="B78" s="25">
        <f>+'[1]Cow Input Form'!C76</f>
        <v>3</v>
      </c>
      <c r="C78" s="25">
        <f>+'[1]Heifer Input Form'!C76</f>
        <v>0</v>
      </c>
      <c r="D78" s="25">
        <f>+'[1]Heifer Input Form'!C76+'[1]Cow Input Form'!C76</f>
        <v>3</v>
      </c>
      <c r="E78" s="25">
        <v>4</v>
      </c>
    </row>
    <row r="79" spans="1:5" x14ac:dyDescent="0.2">
      <c r="A79" s="1">
        <f t="shared" si="1"/>
        <v>68</v>
      </c>
      <c r="B79" s="25">
        <f>+'[1]Cow Input Form'!C77</f>
        <v>4</v>
      </c>
      <c r="C79" s="25">
        <f>+'[1]Heifer Input Form'!C77</f>
        <v>0</v>
      </c>
      <c r="D79" s="25">
        <f>+'[1]Heifer Input Form'!C77+'[1]Cow Input Form'!C77</f>
        <v>4</v>
      </c>
      <c r="E79" s="25">
        <v>4</v>
      </c>
    </row>
    <row r="80" spans="1:5" x14ac:dyDescent="0.2">
      <c r="A80" s="1">
        <f t="shared" si="1"/>
        <v>69</v>
      </c>
      <c r="B80" s="25">
        <f>+'[1]Cow Input Form'!C78</f>
        <v>1</v>
      </c>
      <c r="C80" s="25">
        <f>+'[1]Heifer Input Form'!C78</f>
        <v>0</v>
      </c>
      <c r="D80" s="25">
        <f>+'[1]Heifer Input Form'!C78+'[1]Cow Input Form'!C78</f>
        <v>1</v>
      </c>
      <c r="E80" s="25">
        <v>4</v>
      </c>
    </row>
    <row r="81" spans="1:5" x14ac:dyDescent="0.2">
      <c r="A81" s="1">
        <f t="shared" si="1"/>
        <v>70</v>
      </c>
      <c r="B81" s="25">
        <f>+'[1]Cow Input Form'!C79</f>
        <v>3</v>
      </c>
      <c r="C81" s="25">
        <f>+'[1]Heifer Input Form'!C79</f>
        <v>1</v>
      </c>
      <c r="D81" s="25">
        <f>+'[1]Heifer Input Form'!C79+'[1]Cow Input Form'!C79</f>
        <v>4</v>
      </c>
      <c r="E81" s="25">
        <v>4</v>
      </c>
    </row>
    <row r="82" spans="1:5" x14ac:dyDescent="0.2">
      <c r="A82" s="1">
        <f t="shared" si="1"/>
        <v>71</v>
      </c>
      <c r="B82" s="25">
        <f>+'[1]Cow Input Form'!C80</f>
        <v>4</v>
      </c>
      <c r="C82" s="25">
        <f>+'[1]Heifer Input Form'!C80</f>
        <v>0</v>
      </c>
      <c r="D82" s="25">
        <f>+'[1]Heifer Input Form'!C80+'[1]Cow Input Form'!C80</f>
        <v>4</v>
      </c>
      <c r="E82" s="25">
        <v>4</v>
      </c>
    </row>
    <row r="83" spans="1:5" x14ac:dyDescent="0.2">
      <c r="A83" s="1">
        <f t="shared" si="1"/>
        <v>72</v>
      </c>
      <c r="B83" s="25">
        <f>+'[1]Cow Input Form'!C81</f>
        <v>3</v>
      </c>
      <c r="C83" s="25">
        <f>+'[1]Heifer Input Form'!C81</f>
        <v>0</v>
      </c>
      <c r="D83" s="25">
        <f>+'[1]Heifer Input Form'!C81+'[1]Cow Input Form'!C81</f>
        <v>3</v>
      </c>
      <c r="E83" s="25">
        <v>4</v>
      </c>
    </row>
    <row r="84" spans="1:5" x14ac:dyDescent="0.2">
      <c r="A84" s="1">
        <f t="shared" si="1"/>
        <v>73</v>
      </c>
      <c r="B84" s="25">
        <f>+'[1]Cow Input Form'!C82</f>
        <v>3</v>
      </c>
      <c r="C84" s="25">
        <f>+'[1]Heifer Input Form'!C82</f>
        <v>0</v>
      </c>
      <c r="D84" s="25">
        <f>+'[1]Heifer Input Form'!C82+'[1]Cow Input Form'!C82</f>
        <v>3</v>
      </c>
      <c r="E84" s="25">
        <v>4</v>
      </c>
    </row>
    <row r="85" spans="1:5" x14ac:dyDescent="0.2">
      <c r="A85" s="1">
        <f t="shared" si="1"/>
        <v>74</v>
      </c>
      <c r="B85" s="25">
        <f>+'[1]Cow Input Form'!C83</f>
        <v>2</v>
      </c>
      <c r="C85" s="25">
        <f>+'[1]Heifer Input Form'!C83</f>
        <v>0</v>
      </c>
      <c r="D85" s="25">
        <f>+'[1]Heifer Input Form'!C83+'[1]Cow Input Form'!C83</f>
        <v>2</v>
      </c>
      <c r="E85" s="25">
        <v>4</v>
      </c>
    </row>
    <row r="86" spans="1:5" x14ac:dyDescent="0.2">
      <c r="A86" s="1">
        <f t="shared" si="1"/>
        <v>75</v>
      </c>
      <c r="B86" s="25">
        <f>+'[1]Cow Input Form'!C84</f>
        <v>1</v>
      </c>
      <c r="C86" s="25">
        <f>+'[1]Heifer Input Form'!C84</f>
        <v>0</v>
      </c>
      <c r="D86" s="25">
        <f>+'[1]Heifer Input Form'!C84+'[1]Cow Input Form'!C84</f>
        <v>1</v>
      </c>
      <c r="E86" s="25">
        <v>4</v>
      </c>
    </row>
    <row r="87" spans="1:5" x14ac:dyDescent="0.2">
      <c r="A87" s="1">
        <f t="shared" si="1"/>
        <v>76</v>
      </c>
      <c r="B87" s="25">
        <f>+'[1]Cow Input Form'!C85</f>
        <v>0</v>
      </c>
      <c r="C87" s="25">
        <f>+'[1]Heifer Input Form'!C85</f>
        <v>0</v>
      </c>
      <c r="D87" s="25">
        <f>+'[1]Heifer Input Form'!C85+'[1]Cow Input Form'!C85</f>
        <v>0</v>
      </c>
      <c r="E87" s="25">
        <v>4</v>
      </c>
    </row>
    <row r="88" spans="1:5" x14ac:dyDescent="0.2">
      <c r="A88" s="1">
        <f t="shared" si="1"/>
        <v>77</v>
      </c>
      <c r="B88" s="25">
        <f>+'[1]Cow Input Form'!C86</f>
        <v>1</v>
      </c>
      <c r="C88" s="25">
        <f>+'[1]Heifer Input Form'!C86</f>
        <v>0</v>
      </c>
      <c r="D88" s="25">
        <f>+'[1]Heifer Input Form'!C86+'[1]Cow Input Form'!C86</f>
        <v>1</v>
      </c>
      <c r="E88" s="25">
        <v>4</v>
      </c>
    </row>
    <row r="89" spans="1:5" x14ac:dyDescent="0.2">
      <c r="A89" s="1">
        <f t="shared" si="1"/>
        <v>78</v>
      </c>
      <c r="B89" s="25">
        <f>+'[1]Cow Input Form'!C87</f>
        <v>2</v>
      </c>
      <c r="C89" s="25">
        <f>+'[1]Heifer Input Form'!C87</f>
        <v>1</v>
      </c>
      <c r="D89" s="25">
        <f>+'[1]Heifer Input Form'!C87+'[1]Cow Input Form'!C87</f>
        <v>3</v>
      </c>
      <c r="E89" s="25">
        <v>4</v>
      </c>
    </row>
    <row r="90" spans="1:5" x14ac:dyDescent="0.2">
      <c r="A90" s="1">
        <f t="shared" si="1"/>
        <v>79</v>
      </c>
      <c r="B90" s="25">
        <f>+'[1]Cow Input Form'!C88</f>
        <v>4</v>
      </c>
      <c r="C90" s="25">
        <f>+'[1]Heifer Input Form'!C88</f>
        <v>0</v>
      </c>
      <c r="D90" s="25">
        <f>+'[1]Heifer Input Form'!C88+'[1]Cow Input Form'!C88</f>
        <v>4</v>
      </c>
      <c r="E90" s="25">
        <v>4</v>
      </c>
    </row>
    <row r="91" spans="1:5" x14ac:dyDescent="0.2">
      <c r="A91" s="1">
        <f t="shared" si="1"/>
        <v>80</v>
      </c>
      <c r="B91" s="25">
        <f>+'[1]Cow Input Form'!C89</f>
        <v>0</v>
      </c>
      <c r="C91" s="25">
        <f>+'[1]Heifer Input Form'!C89</f>
        <v>0</v>
      </c>
      <c r="D91" s="25">
        <f>+'[1]Heifer Input Form'!C89+'[1]Cow Input Form'!C89</f>
        <v>0</v>
      </c>
      <c r="E91" s="25">
        <v>4</v>
      </c>
    </row>
    <row r="92" spans="1:5" x14ac:dyDescent="0.2">
      <c r="A92" s="1">
        <f t="shared" si="1"/>
        <v>81</v>
      </c>
      <c r="B92" s="25">
        <f>+'[1]Cow Input Form'!C90</f>
        <v>3</v>
      </c>
      <c r="C92" s="25">
        <f>+'[1]Heifer Input Form'!C90</f>
        <v>2</v>
      </c>
      <c r="D92" s="25">
        <f>+'[1]Heifer Input Form'!C90+'[1]Cow Input Form'!C90</f>
        <v>5</v>
      </c>
      <c r="E92" s="25">
        <v>4</v>
      </c>
    </row>
    <row r="93" spans="1:5" x14ac:dyDescent="0.2">
      <c r="A93" s="1">
        <f t="shared" si="1"/>
        <v>82</v>
      </c>
      <c r="B93" s="25">
        <f>+'[1]Cow Input Form'!C91</f>
        <v>4</v>
      </c>
      <c r="C93" s="25">
        <f>+'[1]Heifer Input Form'!C91</f>
        <v>0</v>
      </c>
      <c r="D93" s="25">
        <f>+'[1]Heifer Input Form'!C91+'[1]Cow Input Form'!C91</f>
        <v>4</v>
      </c>
      <c r="E93" s="25">
        <v>4</v>
      </c>
    </row>
    <row r="94" spans="1:5" x14ac:dyDescent="0.2">
      <c r="A94" s="1">
        <f t="shared" si="1"/>
        <v>83</v>
      </c>
      <c r="B94" s="25">
        <f>+'[1]Cow Input Form'!C92</f>
        <v>0</v>
      </c>
      <c r="C94" s="25">
        <f>+'[1]Heifer Input Form'!C92</f>
        <v>0</v>
      </c>
      <c r="D94" s="25">
        <f>+'[1]Heifer Input Form'!C92+'[1]Cow Input Form'!C92</f>
        <v>0</v>
      </c>
      <c r="E94" s="25">
        <v>4</v>
      </c>
    </row>
    <row r="95" spans="1:5" x14ac:dyDescent="0.2">
      <c r="A95" s="1">
        <f t="shared" si="1"/>
        <v>84</v>
      </c>
      <c r="B95" s="25">
        <f>+'[1]Cow Input Form'!C93</f>
        <v>3</v>
      </c>
      <c r="C95" s="25">
        <f>+'[1]Heifer Input Form'!C93</f>
        <v>0</v>
      </c>
      <c r="D95" s="25">
        <f>+'[1]Heifer Input Form'!C93+'[1]Cow Input Form'!C93</f>
        <v>3</v>
      </c>
      <c r="E95" s="25">
        <v>4</v>
      </c>
    </row>
    <row r="96" spans="1:5" ht="17" thickBot="1" x14ac:dyDescent="0.25">
      <c r="A96" s="29">
        <f t="shared" si="1"/>
        <v>85</v>
      </c>
      <c r="B96" s="28">
        <f>+'[1]Cow Input Form'!C94</f>
        <v>0</v>
      </c>
      <c r="C96" s="28">
        <f>+'[1]Heifer Input Form'!C94</f>
        <v>0</v>
      </c>
      <c r="D96" s="28">
        <f>+'[1]Heifer Input Form'!C94+'[1]Cow Input Form'!C94</f>
        <v>0</v>
      </c>
      <c r="E96" s="28">
        <v>4</v>
      </c>
    </row>
    <row r="97" spans="1:5" x14ac:dyDescent="0.2">
      <c r="A97" s="58" t="s">
        <v>9</v>
      </c>
      <c r="B97" s="25">
        <f>+'[1]Cow Input Form'!C95</f>
        <v>25</v>
      </c>
      <c r="C97" s="25">
        <f>+'[1]Heifer Input Form'!C95</f>
        <v>3</v>
      </c>
      <c r="D97" s="25">
        <f>+'[1]Heifer Input Form'!C95+'[1]Cow Input Form'!C95</f>
        <v>28</v>
      </c>
      <c r="E97" s="25">
        <v>5</v>
      </c>
    </row>
  </sheetData>
  <sheetProtection algorithmName="SHA-512" hashValue="OHFIYeKHnE6aDsf2aSKddwJ7xiUm6FS6gMEBvKqs8eUGTAgziGu3Khf3oPtXLrhwOcZgVyfIKBJFC9Oe6Dhhlw==" saltValue="MqXgJWfq8BpzPFnJCjNZtw==" spinCount="100000" sheet="1" objects="1" scenarios="1"/>
  <pageMargins left="0.7" right="0.7" top="0.75" bottom="0.75" header="0.3" footer="0.3"/>
  <pageSetup scale="9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3087"/>
    <pageSetUpPr fitToPage="1"/>
  </sheetPr>
  <dimension ref="A2:N12"/>
  <sheetViews>
    <sheetView workbookViewId="0">
      <selection activeCell="H57" sqref="H57"/>
    </sheetView>
  </sheetViews>
  <sheetFormatPr baseColWidth="10" defaultColWidth="9.1640625" defaultRowHeight="16" x14ac:dyDescent="0.2"/>
  <cols>
    <col min="1" max="14" width="12.83203125" style="1" customWidth="1"/>
    <col min="15" max="16384" width="9.1640625" style="1"/>
  </cols>
  <sheetData>
    <row r="2" spans="1:14" ht="20" x14ac:dyDescent="0.2">
      <c r="A2" s="21" t="s">
        <v>38</v>
      </c>
      <c r="H2" s="21" t="s">
        <v>38</v>
      </c>
    </row>
    <row r="4" spans="1:14" ht="34" x14ac:dyDescent="0.2">
      <c r="A4" s="44" t="s">
        <v>43</v>
      </c>
      <c r="B4" s="45">
        <f>'Cow Input Form'!B5</f>
        <v>2025</v>
      </c>
      <c r="C4" s="46"/>
      <c r="H4" s="44" t="s">
        <v>43</v>
      </c>
      <c r="I4" s="45">
        <f>'Cow Input Form'!I5</f>
        <v>2025</v>
      </c>
    </row>
    <row r="8" spans="1:14" x14ac:dyDescent="0.2">
      <c r="C8" s="81" t="s">
        <v>16</v>
      </c>
      <c r="D8" s="81"/>
      <c r="E8" s="81"/>
      <c r="F8" s="81"/>
      <c r="G8" s="82"/>
      <c r="J8" s="93" t="s">
        <v>15</v>
      </c>
      <c r="K8" s="93"/>
      <c r="L8" s="93"/>
      <c r="M8" s="93"/>
      <c r="N8" s="94"/>
    </row>
    <row r="9" spans="1:14" ht="17" thickBot="1" x14ac:dyDescent="0.25">
      <c r="C9" s="83">
        <v>1</v>
      </c>
      <c r="D9" s="83">
        <v>2</v>
      </c>
      <c r="E9" s="83">
        <v>3</v>
      </c>
      <c r="F9" s="83">
        <v>4</v>
      </c>
      <c r="G9" s="84">
        <v>5</v>
      </c>
      <c r="J9" s="95">
        <v>1</v>
      </c>
      <c r="K9" s="96">
        <v>2</v>
      </c>
      <c r="L9" s="96">
        <v>3</v>
      </c>
      <c r="M9" s="96">
        <v>4</v>
      </c>
      <c r="N9" s="96">
        <v>5</v>
      </c>
    </row>
    <row r="10" spans="1:14" x14ac:dyDescent="0.2">
      <c r="B10" s="58" t="s">
        <v>1</v>
      </c>
      <c r="C10" s="2">
        <f>SUM('Cow Input Form'!C9:C30)</f>
        <v>26</v>
      </c>
      <c r="D10" s="2">
        <f>SUM('Cow Input Form'!C31:C51)</f>
        <v>28</v>
      </c>
      <c r="E10" s="2">
        <f>SUM('Cow Input Form'!C52:C72)</f>
        <v>43</v>
      </c>
      <c r="F10" s="2">
        <f>SUM('Cow Input Form'!C73:C94)</f>
        <v>47</v>
      </c>
      <c r="G10" s="3">
        <f>SUM('Cow Input Form'!C95)</f>
        <v>25</v>
      </c>
      <c r="I10" s="58" t="s">
        <v>1</v>
      </c>
      <c r="J10" s="4">
        <f>+C10/SUM($C$10:$G$10)</f>
        <v>0.15384615384615385</v>
      </c>
      <c r="K10" s="5">
        <f>+D10/SUM($C$10:$G$10)</f>
        <v>0.16568047337278108</v>
      </c>
      <c r="L10" s="5">
        <f>+E10/SUM($C$10:$G$10)</f>
        <v>0.25443786982248523</v>
      </c>
      <c r="M10" s="5">
        <f>+F10/SUM($C$10:$G$10)</f>
        <v>0.27810650887573962</v>
      </c>
      <c r="N10" s="5">
        <f>+G10/SUM($C$10:$G$10)</f>
        <v>0.14792899408284024</v>
      </c>
    </row>
    <row r="11" spans="1:14" x14ac:dyDescent="0.2">
      <c r="B11" s="58" t="s">
        <v>12</v>
      </c>
      <c r="C11" s="6">
        <f>SUM('Heifer Input Form'!C9:C30)</f>
        <v>25</v>
      </c>
      <c r="D11" s="6">
        <f>SUM('Heifer Input Form'!C31:C51)</f>
        <v>17</v>
      </c>
      <c r="E11" s="6">
        <f>SUM('Heifer Input Form'!C52:C72)</f>
        <v>1</v>
      </c>
      <c r="F11" s="6">
        <f>SUM('Heifer Input Form'!C73:C94)</f>
        <v>5</v>
      </c>
      <c r="G11" s="7">
        <f>SUM('Heifer Input Form'!C95)</f>
        <v>3</v>
      </c>
      <c r="I11" s="58" t="s">
        <v>12</v>
      </c>
      <c r="J11" s="8">
        <f>+C11/SUM($C$11:$G$11)</f>
        <v>0.49019607843137253</v>
      </c>
      <c r="K11" s="9">
        <f>+D11/SUM($C$11:$G$11)</f>
        <v>0.33333333333333331</v>
      </c>
      <c r="L11" s="9">
        <f>+E11/SUM($C$11:$G$11)</f>
        <v>1.9607843137254902E-2</v>
      </c>
      <c r="M11" s="9">
        <f>+F11/SUM($C$11:$G$11)</f>
        <v>9.8039215686274508E-2</v>
      </c>
      <c r="N11" s="9">
        <f>+G11/SUM($C$11:$G$11)</f>
        <v>5.8823529411764705E-2</v>
      </c>
    </row>
    <row r="12" spans="1:14" x14ac:dyDescent="0.2">
      <c r="B12" s="58" t="s">
        <v>14</v>
      </c>
      <c r="C12" s="6">
        <f>+C10+C11</f>
        <v>51</v>
      </c>
      <c r="D12" s="6">
        <f>+D10+D11</f>
        <v>45</v>
      </c>
      <c r="E12" s="6">
        <f>+E10+E11</f>
        <v>44</v>
      </c>
      <c r="F12" s="6">
        <f>+F10+F11</f>
        <v>52</v>
      </c>
      <c r="G12" s="7">
        <f>+G10+G11</f>
        <v>28</v>
      </c>
      <c r="I12" s="58" t="s">
        <v>14</v>
      </c>
      <c r="J12" s="8">
        <f>+C12/SUM($C$12:$G$12)</f>
        <v>0.23181818181818181</v>
      </c>
      <c r="K12" s="9">
        <f>+D12/SUM($C$12:$G$12)</f>
        <v>0.20454545454545456</v>
      </c>
      <c r="L12" s="9">
        <f>+E12/SUM($C$12:$G$12)</f>
        <v>0.2</v>
      </c>
      <c r="M12" s="9">
        <f>+F12/SUM($C$12:$G$12)</f>
        <v>0.23636363636363636</v>
      </c>
      <c r="N12" s="9">
        <f>+G12/SUM($C$12:$G$12)</f>
        <v>0.12727272727272726</v>
      </c>
    </row>
  </sheetData>
  <sheetProtection algorithmName="SHA-512" hashValue="5pd2LE4/aUJh5xNYtYJ0VULDMWo+WJnEsw33uMR20lIHj7h8+T350N98Z3CBgWR61Q5Kr/N/0eK38qUtAubI7A==" saltValue="91ir0XRMP2Mevsr/Ek9XWQ==" spinCount="100000" sheet="1" objects="1" scenarios="1"/>
  <pageMargins left="0.7" right="0.7" top="0.75" bottom="0.75" header="0.3" footer="0.3"/>
  <pageSetup scale="4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9A56"/>
    <pageSetUpPr fitToPage="1"/>
  </sheetPr>
  <dimension ref="A2:Q62"/>
  <sheetViews>
    <sheetView zoomScale="85" workbookViewId="0">
      <selection activeCell="N39" sqref="N39"/>
    </sheetView>
  </sheetViews>
  <sheetFormatPr baseColWidth="10" defaultColWidth="9.1640625" defaultRowHeight="16" x14ac:dyDescent="0.2"/>
  <cols>
    <col min="1" max="1" width="9.33203125" style="1" bestFit="1" customWidth="1"/>
    <col min="2" max="2" width="15.5" style="1" bestFit="1" customWidth="1"/>
    <col min="3" max="6" width="12.83203125" style="1" customWidth="1"/>
    <col min="7" max="7" width="13" style="1" bestFit="1" customWidth="1"/>
    <col min="8" max="8" width="21.5" style="1" customWidth="1"/>
    <col min="9" max="9" width="9.1640625" style="1"/>
    <col min="10" max="11" width="12.83203125" style="1" customWidth="1"/>
    <col min="12" max="12" width="21.5" style="1" customWidth="1"/>
    <col min="13" max="13" width="3.83203125" style="15" hidden="1" customWidth="1"/>
    <col min="14" max="14" width="12.83203125" style="1" customWidth="1"/>
    <col min="15" max="15" width="15.5" style="1" customWidth="1"/>
    <col min="16" max="19" width="12.83203125" style="1" customWidth="1"/>
    <col min="20" max="16384" width="9.1640625" style="1"/>
  </cols>
  <sheetData>
    <row r="2" spans="1:17" ht="20" x14ac:dyDescent="0.2">
      <c r="A2" s="21" t="s">
        <v>38</v>
      </c>
      <c r="J2" s="21" t="s">
        <v>38</v>
      </c>
    </row>
    <row r="4" spans="1:17" ht="34" x14ac:dyDescent="0.2">
      <c r="A4" s="13" t="s">
        <v>43</v>
      </c>
      <c r="B4" s="32">
        <f>+'Cow Input Form'!B5</f>
        <v>2025</v>
      </c>
      <c r="C4" s="32" t="s">
        <v>50</v>
      </c>
      <c r="D4" s="23"/>
      <c r="J4" s="13" t="s">
        <v>43</v>
      </c>
      <c r="K4" s="32">
        <f>+'Cow Input Form'!B5</f>
        <v>2025</v>
      </c>
      <c r="L4" s="32" t="s">
        <v>50</v>
      </c>
    </row>
    <row r="6" spans="1:17" ht="15.75" customHeight="1" x14ac:dyDescent="0.2">
      <c r="A6" s="10" t="s">
        <v>37</v>
      </c>
      <c r="B6" s="10"/>
      <c r="C6" s="10"/>
      <c r="D6" s="63">
        <v>4</v>
      </c>
      <c r="E6" s="10"/>
      <c r="F6" s="10"/>
      <c r="J6" s="101" t="s">
        <v>40</v>
      </c>
      <c r="K6" s="101"/>
      <c r="L6" s="101"/>
      <c r="M6" s="101"/>
      <c r="N6" s="101"/>
      <c r="O6" s="101"/>
      <c r="P6" s="102"/>
      <c r="Q6" s="13"/>
    </row>
    <row r="7" spans="1:17" ht="16.5" customHeight="1" thickBot="1" x14ac:dyDescent="0.25">
      <c r="A7" s="10" t="s">
        <v>17</v>
      </c>
      <c r="B7" s="10"/>
      <c r="C7" s="10"/>
      <c r="D7" s="63">
        <v>3.25</v>
      </c>
      <c r="E7" s="10"/>
      <c r="F7" s="10"/>
      <c r="K7" s="79"/>
      <c r="L7" s="79"/>
      <c r="M7" s="79"/>
      <c r="N7" s="79"/>
      <c r="O7" s="79"/>
      <c r="P7" s="80"/>
      <c r="Q7" s="13"/>
    </row>
    <row r="8" spans="1:17" ht="17" thickBot="1" x14ac:dyDescent="0.25">
      <c r="A8" s="10" t="s">
        <v>18</v>
      </c>
      <c r="B8" s="10"/>
      <c r="C8" s="10"/>
      <c r="D8" s="11">
        <f>D6-D7</f>
        <v>0.75</v>
      </c>
      <c r="E8" s="10"/>
      <c r="F8" s="10"/>
      <c r="K8" s="54"/>
      <c r="L8" s="88" t="s">
        <v>51</v>
      </c>
      <c r="M8" s="52"/>
      <c r="N8" s="76" t="s">
        <v>52</v>
      </c>
      <c r="O8" s="77"/>
      <c r="P8" s="78"/>
    </row>
    <row r="9" spans="1:17" ht="17" thickTop="1" x14ac:dyDescent="0.2">
      <c r="A9" s="10" t="s">
        <v>19</v>
      </c>
      <c r="B9" s="10"/>
      <c r="C9" s="10"/>
      <c r="D9" s="64">
        <v>500</v>
      </c>
      <c r="E9" s="10" t="s">
        <v>20</v>
      </c>
      <c r="F9" s="10"/>
      <c r="K9" s="55" t="s">
        <v>39</v>
      </c>
      <c r="L9" s="89">
        <f>+H18</f>
        <v>4653.4518749999997</v>
      </c>
      <c r="M9" s="85">
        <f>IF(D13&gt;1, 0, H18)</f>
        <v>4653.4518749999997</v>
      </c>
      <c r="O9" s="47">
        <f>+M9-L9</f>
        <v>0</v>
      </c>
      <c r="P9" s="49"/>
    </row>
    <row r="10" spans="1:17" x14ac:dyDescent="0.2">
      <c r="A10" s="10"/>
      <c r="B10" s="10"/>
      <c r="C10" s="10"/>
      <c r="D10" s="12"/>
      <c r="E10" s="10"/>
      <c r="F10" s="10"/>
      <c r="K10" s="56">
        <v>0.05</v>
      </c>
      <c r="L10" s="90">
        <f>+H27</f>
        <v>4683.756875</v>
      </c>
      <c r="M10" s="86">
        <f>+IF(D22&gt;1, 0, H27)</f>
        <v>4683.756875</v>
      </c>
      <c r="O10" s="16">
        <f>IF(M10&gt;1, (+M10-M9), 0)</f>
        <v>30.305000000000291</v>
      </c>
      <c r="P10" s="50"/>
    </row>
    <row r="11" spans="1:17" x14ac:dyDescent="0.2">
      <c r="A11" s="1" t="s">
        <v>24</v>
      </c>
      <c r="K11" s="56">
        <v>0.1</v>
      </c>
      <c r="L11" s="91">
        <f>+H36</f>
        <v>4714.0618750000003</v>
      </c>
      <c r="M11" s="86">
        <f>+IF(D31&gt;1, 0, H36)</f>
        <v>4714.0618750000003</v>
      </c>
      <c r="O11" s="16">
        <f>IF(M11&gt;1, (+M11-M9), 0)</f>
        <v>60.610000000000582</v>
      </c>
      <c r="P11" s="50"/>
    </row>
    <row r="12" spans="1:17" ht="51" x14ac:dyDescent="0.2">
      <c r="A12" s="13"/>
      <c r="B12" s="13" t="s">
        <v>25</v>
      </c>
      <c r="C12" s="13" t="s">
        <v>26</v>
      </c>
      <c r="D12" s="13" t="s">
        <v>27</v>
      </c>
      <c r="E12" s="13" t="s">
        <v>28</v>
      </c>
      <c r="F12" s="13" t="s">
        <v>29</v>
      </c>
      <c r="G12" s="13" t="s">
        <v>30</v>
      </c>
      <c r="H12" s="13" t="s">
        <v>31</v>
      </c>
      <c r="K12" s="56">
        <v>0.15</v>
      </c>
      <c r="L12" s="90">
        <f>+H45</f>
        <v>4738.1168749999997</v>
      </c>
      <c r="M12" s="86">
        <f>+IF(D40&gt;1, 0, H45)</f>
        <v>4738.1168749999997</v>
      </c>
      <c r="O12" s="16">
        <f>IF(M12&gt;1, (+M12-M9), 0)</f>
        <v>84.664999999999964</v>
      </c>
      <c r="P12" s="50"/>
    </row>
    <row r="13" spans="1:17" x14ac:dyDescent="0.2">
      <c r="B13" s="1" t="str">
        <f>+'Combined Herd'!I10</f>
        <v>Days 1 - 21</v>
      </c>
      <c r="C13" s="1">
        <f>'Distribution Results'!C12</f>
        <v>51</v>
      </c>
      <c r="D13" s="14">
        <f>'Distribution Results'!J12</f>
        <v>0.23181818181818181</v>
      </c>
      <c r="E13" s="1">
        <f>$D$9*1.08</f>
        <v>540</v>
      </c>
      <c r="F13" s="15">
        <f>+($D$6-($D$8*(E13-550)/100))</f>
        <v>4.0750000000000002</v>
      </c>
      <c r="G13" s="16">
        <f>+(E13*F13)/100</f>
        <v>22.004999999999999</v>
      </c>
      <c r="H13" s="16">
        <f>+C13*G13</f>
        <v>1122.2549999999999</v>
      </c>
      <c r="K13" s="56">
        <v>0.2</v>
      </c>
      <c r="L13" s="90">
        <f>+H53</f>
        <v>4754.671875</v>
      </c>
      <c r="M13" s="86">
        <f>IF(D48&gt;1, 0, H53)</f>
        <v>4754.671875</v>
      </c>
      <c r="O13" s="16">
        <f>IF(M13&gt;1, (+M13-M9), 0)</f>
        <v>101.22000000000025</v>
      </c>
      <c r="P13" s="50"/>
    </row>
    <row r="14" spans="1:17" x14ac:dyDescent="0.2">
      <c r="B14" s="1" t="str">
        <f>+'Combined Herd'!J10</f>
        <v>Days 22 - 42</v>
      </c>
      <c r="C14" s="1">
        <f>'Distribution Results'!D12</f>
        <v>45</v>
      </c>
      <c r="D14" s="14">
        <f>'Distribution Results'!K12</f>
        <v>0.20454545454545456</v>
      </c>
      <c r="E14" s="1">
        <f>$D$9*1.01</f>
        <v>505</v>
      </c>
      <c r="F14" s="15">
        <f t="shared" ref="F14:F17" si="0">+($D$6-($D$8*(E14-550)/100))</f>
        <v>4.3375000000000004</v>
      </c>
      <c r="G14" s="16">
        <f t="shared" ref="G14:G17" si="1">+(E14*F14)/100</f>
        <v>21.904375000000002</v>
      </c>
      <c r="H14" s="16">
        <f t="shared" ref="H14:H17" si="2">+C14*G14</f>
        <v>985.69687500000009</v>
      </c>
      <c r="K14" s="57">
        <v>0.25</v>
      </c>
      <c r="L14" s="92">
        <f>+H61</f>
        <v>4771.2268750000003</v>
      </c>
      <c r="M14" s="87">
        <f>IF(D56&gt;1, 0, H61)</f>
        <v>4771.2268750000003</v>
      </c>
      <c r="N14" s="53"/>
      <c r="O14" s="48">
        <f>IF(M14&gt;1, (+M14-M9), 0)</f>
        <v>117.77500000000055</v>
      </c>
      <c r="P14" s="51"/>
    </row>
    <row r="15" spans="1:17" x14ac:dyDescent="0.2">
      <c r="B15" s="1" t="str">
        <f>+'Combined Herd'!K10</f>
        <v>Days 43 - 63</v>
      </c>
      <c r="C15" s="1">
        <f>'Distribution Results'!E12</f>
        <v>44</v>
      </c>
      <c r="D15" s="14">
        <f>'Distribution Results'!L12</f>
        <v>0.2</v>
      </c>
      <c r="E15" s="1">
        <f>$D$9*0.9</f>
        <v>450</v>
      </c>
      <c r="F15" s="15">
        <f t="shared" si="0"/>
        <v>4.75</v>
      </c>
      <c r="G15" s="16">
        <f t="shared" si="1"/>
        <v>21.375</v>
      </c>
      <c r="H15" s="16">
        <f t="shared" si="2"/>
        <v>940.5</v>
      </c>
    </row>
    <row r="16" spans="1:17" x14ac:dyDescent="0.2">
      <c r="B16" s="1" t="s">
        <v>41</v>
      </c>
      <c r="C16" s="1">
        <f>'Distribution Results'!F12</f>
        <v>52</v>
      </c>
      <c r="D16" s="14">
        <f>'Distribution Results'!M12</f>
        <v>0.23636363636363636</v>
      </c>
      <c r="E16" s="1">
        <f>$D$9*0.8</f>
        <v>400</v>
      </c>
      <c r="F16" s="15">
        <f t="shared" si="0"/>
        <v>5.125</v>
      </c>
      <c r="G16" s="16">
        <f t="shared" si="1"/>
        <v>20.5</v>
      </c>
      <c r="H16" s="16">
        <f t="shared" si="2"/>
        <v>1066</v>
      </c>
    </row>
    <row r="17" spans="1:8" ht="17" thickBot="1" x14ac:dyDescent="0.25">
      <c r="B17" s="1" t="s">
        <v>42</v>
      </c>
      <c r="C17" s="1">
        <f>'Distribution Results'!G12</f>
        <v>28</v>
      </c>
      <c r="D17" s="14">
        <f>'Distribution Results'!N12</f>
        <v>0.12727272727272726</v>
      </c>
      <c r="E17" s="1">
        <f>$D$9*0.7</f>
        <v>350</v>
      </c>
      <c r="F17" s="15">
        <f t="shared" si="0"/>
        <v>5.5</v>
      </c>
      <c r="G17" s="16">
        <f t="shared" si="1"/>
        <v>19.25</v>
      </c>
      <c r="H17" s="16">
        <f t="shared" si="2"/>
        <v>539</v>
      </c>
    </row>
    <row r="18" spans="1:8" ht="17" thickBot="1" x14ac:dyDescent="0.25">
      <c r="H18" s="17">
        <f>+SUM(H13:H17)</f>
        <v>4653.4518749999997</v>
      </c>
    </row>
    <row r="19" spans="1:8" x14ac:dyDescent="0.2">
      <c r="H19" s="16"/>
    </row>
    <row r="20" spans="1:8" x14ac:dyDescent="0.2">
      <c r="A20" s="1" t="s">
        <v>32</v>
      </c>
      <c r="D20" s="18"/>
    </row>
    <row r="21" spans="1:8" ht="51" x14ac:dyDescent="0.2">
      <c r="B21" s="13" t="s">
        <v>25</v>
      </c>
      <c r="C21" s="13" t="s">
        <v>26</v>
      </c>
      <c r="D21" s="13" t="s">
        <v>27</v>
      </c>
      <c r="E21" s="13" t="s">
        <v>28</v>
      </c>
      <c r="F21" s="13" t="s">
        <v>29</v>
      </c>
      <c r="G21" s="13" t="s">
        <v>30</v>
      </c>
      <c r="H21" s="13" t="s">
        <v>31</v>
      </c>
    </row>
    <row r="22" spans="1:8" x14ac:dyDescent="0.2">
      <c r="B22" s="1" t="s">
        <v>21</v>
      </c>
      <c r="C22" s="19">
        <f>SUM($C$13:$C$17)*D22</f>
        <v>61.999999999999993</v>
      </c>
      <c r="D22" s="18">
        <f>+D13+0.05</f>
        <v>0.2818181818181818</v>
      </c>
      <c r="E22" s="1">
        <f>E13</f>
        <v>540</v>
      </c>
      <c r="F22" s="15">
        <f>F13</f>
        <v>4.0750000000000002</v>
      </c>
      <c r="G22" s="16">
        <f>+(E22*F22)/100</f>
        <v>22.004999999999999</v>
      </c>
      <c r="H22" s="16">
        <f>+C22*G22</f>
        <v>1364.3099999999997</v>
      </c>
    </row>
    <row r="23" spans="1:8" x14ac:dyDescent="0.2">
      <c r="B23" s="1" t="s">
        <v>22</v>
      </c>
      <c r="C23" s="19">
        <f t="shared" ref="C23:C26" si="3">SUM($C$13:$C$17)*D23</f>
        <v>45</v>
      </c>
      <c r="D23" s="14">
        <f>+IF(((D17+D16+D15)&gt;=0.05),D14,IF((D14-(0.05-(D15+D16+D17)))&gt;0,(D14-(0.05-(D15+D16+D17))),0))</f>
        <v>0.20454545454545456</v>
      </c>
      <c r="E23" s="1">
        <f t="shared" ref="E23:F26" si="4">E14</f>
        <v>505</v>
      </c>
      <c r="F23" s="15">
        <f t="shared" si="4"/>
        <v>4.3375000000000004</v>
      </c>
      <c r="G23" s="16">
        <f t="shared" ref="G23:G26" si="5">+(E23*F23)/100</f>
        <v>21.904375000000002</v>
      </c>
      <c r="H23" s="16">
        <f t="shared" ref="H23:H26" si="6">+C23*G23</f>
        <v>985.69687500000009</v>
      </c>
    </row>
    <row r="24" spans="1:8" x14ac:dyDescent="0.2">
      <c r="B24" s="1" t="s">
        <v>23</v>
      </c>
      <c r="C24" s="19">
        <f t="shared" si="3"/>
        <v>44</v>
      </c>
      <c r="D24" s="14">
        <f>+IF(((D16+D17)&gt;=0.05),D15,IF((D15-(0.05-(D16+D17)))&gt;0,(D15-(0.05-(D16+D17))),0))</f>
        <v>0.2</v>
      </c>
      <c r="E24" s="1">
        <f t="shared" si="4"/>
        <v>450</v>
      </c>
      <c r="F24" s="15">
        <f t="shared" si="4"/>
        <v>4.75</v>
      </c>
      <c r="G24" s="16">
        <f t="shared" si="5"/>
        <v>21.375</v>
      </c>
      <c r="H24" s="16">
        <f t="shared" si="6"/>
        <v>940.5</v>
      </c>
    </row>
    <row r="25" spans="1:8" x14ac:dyDescent="0.2">
      <c r="B25" s="1" t="s">
        <v>41</v>
      </c>
      <c r="C25" s="19">
        <f t="shared" si="3"/>
        <v>52</v>
      </c>
      <c r="D25" s="14">
        <f>+IF(((D17)&gt;=0.05),D16,IF((D16-(0.05-(D17)))&gt;0,(D16-(0.05-(D17))),0))</f>
        <v>0.23636363636363636</v>
      </c>
      <c r="E25" s="1">
        <f t="shared" si="4"/>
        <v>400</v>
      </c>
      <c r="F25" s="15">
        <f t="shared" si="4"/>
        <v>5.125</v>
      </c>
      <c r="G25" s="16">
        <f t="shared" si="5"/>
        <v>20.5</v>
      </c>
      <c r="H25" s="16">
        <f t="shared" si="6"/>
        <v>1066</v>
      </c>
    </row>
    <row r="26" spans="1:8" ht="17" thickBot="1" x14ac:dyDescent="0.25">
      <c r="B26" s="1" t="s">
        <v>42</v>
      </c>
      <c r="C26" s="19">
        <f t="shared" si="3"/>
        <v>16.999999999999996</v>
      </c>
      <c r="D26" s="14">
        <f>+IF(((D17)&gt;=0.05),(D17-0.05),0)</f>
        <v>7.7272727272727257E-2</v>
      </c>
      <c r="E26" s="1">
        <f t="shared" si="4"/>
        <v>350</v>
      </c>
      <c r="F26" s="15">
        <f t="shared" si="4"/>
        <v>5.5</v>
      </c>
      <c r="G26" s="16">
        <f t="shared" si="5"/>
        <v>19.25</v>
      </c>
      <c r="H26" s="16">
        <f t="shared" si="6"/>
        <v>327.24999999999994</v>
      </c>
    </row>
    <row r="27" spans="1:8" ht="17" thickBot="1" x14ac:dyDescent="0.25">
      <c r="H27" s="17">
        <f>+SUM(H22:H26)</f>
        <v>4683.756875</v>
      </c>
    </row>
    <row r="28" spans="1:8" x14ac:dyDescent="0.2">
      <c r="H28" s="16"/>
    </row>
    <row r="29" spans="1:8" x14ac:dyDescent="0.2">
      <c r="A29" s="1" t="s">
        <v>33</v>
      </c>
    </row>
    <row r="30" spans="1:8" ht="51" x14ac:dyDescent="0.2">
      <c r="B30" s="13" t="s">
        <v>25</v>
      </c>
      <c r="C30" s="13" t="s">
        <v>26</v>
      </c>
      <c r="D30" s="13" t="s">
        <v>27</v>
      </c>
      <c r="E30" s="13" t="s">
        <v>28</v>
      </c>
      <c r="F30" s="13" t="s">
        <v>29</v>
      </c>
      <c r="G30" s="13" t="s">
        <v>30</v>
      </c>
      <c r="H30" s="13" t="s">
        <v>31</v>
      </c>
    </row>
    <row r="31" spans="1:8" x14ac:dyDescent="0.2">
      <c r="B31" s="1" t="s">
        <v>21</v>
      </c>
      <c r="C31" s="19">
        <f>SUM($C$13:$C$17)*D31</f>
        <v>73</v>
      </c>
      <c r="D31" s="18">
        <f>+D22+0.05</f>
        <v>0.33181818181818179</v>
      </c>
      <c r="E31" s="1">
        <f>E22</f>
        <v>540</v>
      </c>
      <c r="F31" s="15">
        <f>+($D$6-($D$8*(E31-550)/100))</f>
        <v>4.0750000000000002</v>
      </c>
      <c r="G31" s="16">
        <f>+(E31*F31)/100</f>
        <v>22.004999999999999</v>
      </c>
      <c r="H31" s="16">
        <f>+C31*G31</f>
        <v>1606.365</v>
      </c>
    </row>
    <row r="32" spans="1:8" x14ac:dyDescent="0.2">
      <c r="B32" s="1" t="s">
        <v>22</v>
      </c>
      <c r="C32" s="19">
        <f t="shared" ref="C32:C35" si="7">SUM($C$13:$C$17)*D32</f>
        <v>45</v>
      </c>
      <c r="D32" s="14">
        <f>+IF(((D26+D25+D24)&gt;=0.05),D23,IF((D23-(0.05-(D24+D25+D26)))&gt;0,(D23-(0.05-(D24+D25+D26))),0))</f>
        <v>0.20454545454545456</v>
      </c>
      <c r="E32" s="1">
        <f t="shared" ref="E32:E34" si="8">E23</f>
        <v>505</v>
      </c>
      <c r="F32" s="15">
        <f t="shared" ref="F32:F35" si="9">+($D$6-($D$8*(E32-550)/100))</f>
        <v>4.3375000000000004</v>
      </c>
      <c r="G32" s="16">
        <f t="shared" ref="G32:G35" si="10">+(E32*F32)/100</f>
        <v>21.904375000000002</v>
      </c>
      <c r="H32" s="16">
        <f t="shared" ref="H32:H35" si="11">+C32*G32</f>
        <v>985.69687500000009</v>
      </c>
    </row>
    <row r="33" spans="1:8" x14ac:dyDescent="0.2">
      <c r="B33" s="1" t="s">
        <v>23</v>
      </c>
      <c r="C33" s="19">
        <f t="shared" si="7"/>
        <v>44</v>
      </c>
      <c r="D33" s="14">
        <f>+IF(((D25+D26)&gt;=0.05),D24,IF((D24-(0.05-(D25+D26)))&gt;0,(D24-(0.05-(D25+D26))),0))</f>
        <v>0.2</v>
      </c>
      <c r="E33" s="1">
        <f t="shared" si="8"/>
        <v>450</v>
      </c>
      <c r="F33" s="15">
        <f t="shared" si="9"/>
        <v>4.75</v>
      </c>
      <c r="G33" s="16">
        <f t="shared" si="10"/>
        <v>21.375</v>
      </c>
      <c r="H33" s="16">
        <f t="shared" si="11"/>
        <v>940.5</v>
      </c>
    </row>
    <row r="34" spans="1:8" x14ac:dyDescent="0.2">
      <c r="B34" s="1" t="s">
        <v>41</v>
      </c>
      <c r="C34" s="19">
        <f t="shared" si="7"/>
        <v>52</v>
      </c>
      <c r="D34" s="14">
        <f>+IF(((D26)&gt;=0.05),D25,IF((D25-(0.05-(D26)))&gt;0,(D25-(0.05-(D26))),0))</f>
        <v>0.23636363636363636</v>
      </c>
      <c r="E34" s="1">
        <f t="shared" si="8"/>
        <v>400</v>
      </c>
      <c r="F34" s="15">
        <f t="shared" si="9"/>
        <v>5.125</v>
      </c>
      <c r="G34" s="16">
        <f t="shared" si="10"/>
        <v>20.5</v>
      </c>
      <c r="H34" s="16">
        <f t="shared" si="11"/>
        <v>1066</v>
      </c>
    </row>
    <row r="35" spans="1:8" ht="17" thickBot="1" x14ac:dyDescent="0.25">
      <c r="B35" s="1" t="s">
        <v>42</v>
      </c>
      <c r="C35" s="19">
        <f t="shared" si="7"/>
        <v>5.9999999999999956</v>
      </c>
      <c r="D35" s="14">
        <f>+IF(((D26)&gt;=0.05),(D26-0.05),0)</f>
        <v>2.7272727272727254E-2</v>
      </c>
      <c r="E35" s="1">
        <f>E26</f>
        <v>350</v>
      </c>
      <c r="F35" s="15">
        <f t="shared" si="9"/>
        <v>5.5</v>
      </c>
      <c r="G35" s="16">
        <f t="shared" si="10"/>
        <v>19.25</v>
      </c>
      <c r="H35" s="16">
        <f t="shared" si="11"/>
        <v>115.49999999999991</v>
      </c>
    </row>
    <row r="36" spans="1:8" ht="17" thickBot="1" x14ac:dyDescent="0.25">
      <c r="D36" s="18"/>
      <c r="H36" s="17">
        <f>+SUM(H31:H35)</f>
        <v>4714.0618750000003</v>
      </c>
    </row>
    <row r="37" spans="1:8" x14ac:dyDescent="0.2">
      <c r="H37" s="16"/>
    </row>
    <row r="38" spans="1:8" x14ac:dyDescent="0.2">
      <c r="A38" s="1" t="s">
        <v>34</v>
      </c>
    </row>
    <row r="39" spans="1:8" ht="51" x14ac:dyDescent="0.2">
      <c r="B39" s="13" t="s">
        <v>25</v>
      </c>
      <c r="C39" s="13" t="s">
        <v>26</v>
      </c>
      <c r="D39" s="13" t="s">
        <v>27</v>
      </c>
      <c r="E39" s="13" t="s">
        <v>28</v>
      </c>
      <c r="F39" s="13" t="s">
        <v>29</v>
      </c>
      <c r="G39" s="13" t="s">
        <v>30</v>
      </c>
      <c r="H39" s="13" t="s">
        <v>31</v>
      </c>
    </row>
    <row r="40" spans="1:8" x14ac:dyDescent="0.2">
      <c r="B40" s="1" t="s">
        <v>21</v>
      </c>
      <c r="C40" s="19">
        <f>SUM($C$13:$C$17)*D40</f>
        <v>83.999999999999986</v>
      </c>
      <c r="D40" s="18">
        <f>+D31+0.05</f>
        <v>0.38181818181818178</v>
      </c>
      <c r="E40" s="1">
        <f>E31</f>
        <v>540</v>
      </c>
      <c r="F40" s="15">
        <f>+($D$6-($D$8*(E40-550)/100))</f>
        <v>4.0750000000000002</v>
      </c>
      <c r="G40" s="16">
        <f>+(E40*F40)/100</f>
        <v>22.004999999999999</v>
      </c>
      <c r="H40" s="16">
        <f>+C40*G40</f>
        <v>1848.4199999999996</v>
      </c>
    </row>
    <row r="41" spans="1:8" x14ac:dyDescent="0.2">
      <c r="B41" s="1" t="s">
        <v>22</v>
      </c>
      <c r="C41" s="19">
        <f t="shared" ref="C41:C44" si="12">SUM($C$13:$C$17)*D41</f>
        <v>45</v>
      </c>
      <c r="D41" s="14">
        <f>+IF(((D35+D34+D33)&gt;=0.05),D32,IF((D32-(0.05-(D33+D34+D35)))&gt;0,(D32-(0.05-(D33+D34+D35))),0))</f>
        <v>0.20454545454545456</v>
      </c>
      <c r="E41" s="1">
        <f t="shared" ref="E41:E44" si="13">E32</f>
        <v>505</v>
      </c>
      <c r="F41" s="15">
        <f t="shared" ref="F41:F44" si="14">+($D$6-($D$8*(E41-550)/100))</f>
        <v>4.3375000000000004</v>
      </c>
      <c r="G41" s="16">
        <f t="shared" ref="G41:G44" si="15">+(E41*F41)/100</f>
        <v>21.904375000000002</v>
      </c>
      <c r="H41" s="16">
        <f t="shared" ref="H41:H44" si="16">+C41*G41</f>
        <v>985.69687500000009</v>
      </c>
    </row>
    <row r="42" spans="1:8" x14ac:dyDescent="0.2">
      <c r="B42" s="1" t="s">
        <v>23</v>
      </c>
      <c r="C42" s="19">
        <f t="shared" si="12"/>
        <v>44</v>
      </c>
      <c r="D42" s="14">
        <f>+IF(((D34+D35)&gt;=0.05),D33,IF((D33-(0.05-(D34+D35)))&gt;0,(D33-(0.05-(D34+D35))),0))</f>
        <v>0.2</v>
      </c>
      <c r="E42" s="1">
        <f t="shared" si="13"/>
        <v>450</v>
      </c>
      <c r="F42" s="15">
        <f t="shared" si="14"/>
        <v>4.75</v>
      </c>
      <c r="G42" s="16">
        <f t="shared" si="15"/>
        <v>21.375</v>
      </c>
      <c r="H42" s="16">
        <f t="shared" si="16"/>
        <v>940.5</v>
      </c>
    </row>
    <row r="43" spans="1:8" x14ac:dyDescent="0.2">
      <c r="B43" s="1" t="s">
        <v>41</v>
      </c>
      <c r="C43" s="19">
        <f t="shared" si="12"/>
        <v>47</v>
      </c>
      <c r="D43" s="14">
        <f>+IF(((D35)&gt;=0.05),D34,IF((D34-(0.05-(D35)))&gt;0,(D34-(0.05-(D35))),0))</f>
        <v>0.21363636363636362</v>
      </c>
      <c r="E43" s="1">
        <f t="shared" si="13"/>
        <v>400</v>
      </c>
      <c r="F43" s="15">
        <f t="shared" si="14"/>
        <v>5.125</v>
      </c>
      <c r="G43" s="16">
        <f t="shared" si="15"/>
        <v>20.5</v>
      </c>
      <c r="H43" s="16">
        <f t="shared" si="16"/>
        <v>963.5</v>
      </c>
    </row>
    <row r="44" spans="1:8" ht="17" thickBot="1" x14ac:dyDescent="0.25">
      <c r="B44" s="1" t="s">
        <v>42</v>
      </c>
      <c r="C44" s="19">
        <f t="shared" si="12"/>
        <v>0</v>
      </c>
      <c r="D44" s="14">
        <f>+IF(((D35)&gt;=0.05),(D35-0.05),0)</f>
        <v>0</v>
      </c>
      <c r="E44" s="1">
        <f t="shared" si="13"/>
        <v>350</v>
      </c>
      <c r="F44" s="15">
        <f t="shared" si="14"/>
        <v>5.5</v>
      </c>
      <c r="G44" s="16">
        <f t="shared" si="15"/>
        <v>19.25</v>
      </c>
      <c r="H44" s="16">
        <f t="shared" si="16"/>
        <v>0</v>
      </c>
    </row>
    <row r="45" spans="1:8" ht="17" thickBot="1" x14ac:dyDescent="0.25">
      <c r="H45" s="17">
        <f>+SUM(H40:H44)</f>
        <v>4738.1168749999997</v>
      </c>
    </row>
    <row r="46" spans="1:8" x14ac:dyDescent="0.2">
      <c r="A46" s="1" t="s">
        <v>35</v>
      </c>
      <c r="H46" s="20"/>
    </row>
    <row r="47" spans="1:8" ht="51" x14ac:dyDescent="0.2">
      <c r="B47" s="13" t="s">
        <v>25</v>
      </c>
      <c r="C47" s="13" t="s">
        <v>26</v>
      </c>
      <c r="D47" s="13" t="s">
        <v>27</v>
      </c>
      <c r="E47" s="13" t="s">
        <v>28</v>
      </c>
      <c r="F47" s="13" t="s">
        <v>29</v>
      </c>
      <c r="G47" s="13" t="s">
        <v>30</v>
      </c>
      <c r="H47" s="13" t="s">
        <v>31</v>
      </c>
    </row>
    <row r="48" spans="1:8" x14ac:dyDescent="0.2">
      <c r="B48" s="1" t="s">
        <v>21</v>
      </c>
      <c r="C48" s="19">
        <f>SUM($C$13:$C$17)*D48</f>
        <v>94.999999999999986</v>
      </c>
      <c r="D48" s="18">
        <f>+D40+0.05</f>
        <v>0.43181818181818177</v>
      </c>
      <c r="E48" s="1">
        <f>E40</f>
        <v>540</v>
      </c>
      <c r="F48" s="15">
        <f>+($D$6-($D$8*(E48-550)/100))</f>
        <v>4.0750000000000002</v>
      </c>
      <c r="G48" s="16">
        <f>+(E48*F48)/100</f>
        <v>22.004999999999999</v>
      </c>
      <c r="H48" s="16">
        <f>+C48*G48</f>
        <v>2090.4749999999995</v>
      </c>
    </row>
    <row r="49" spans="1:8" x14ac:dyDescent="0.2">
      <c r="B49" s="1" t="s">
        <v>22</v>
      </c>
      <c r="C49" s="19">
        <f t="shared" ref="C49:C52" si="17">SUM($C$13:$C$17)*D49</f>
        <v>45</v>
      </c>
      <c r="D49" s="14">
        <f>+IF(((D44+D43+D42)&gt;=0.05),D41,IF((D41-(0.05-(D42+D43+D44)))&gt;0,(D41-(0.05-(D42+D43+D44))),0))</f>
        <v>0.20454545454545456</v>
      </c>
      <c r="E49" s="1">
        <f t="shared" ref="E49:E52" si="18">E41</f>
        <v>505</v>
      </c>
      <c r="F49" s="15">
        <f t="shared" ref="F49:F52" si="19">+($D$6-($D$8*(E49-550)/100))</f>
        <v>4.3375000000000004</v>
      </c>
      <c r="G49" s="16">
        <f t="shared" ref="G49:G52" si="20">+(E49*F49)/100</f>
        <v>21.904375000000002</v>
      </c>
      <c r="H49" s="16">
        <f t="shared" ref="H49:H52" si="21">+C49*G49</f>
        <v>985.69687500000009</v>
      </c>
    </row>
    <row r="50" spans="1:8" x14ac:dyDescent="0.2">
      <c r="B50" s="1" t="s">
        <v>23</v>
      </c>
      <c r="C50" s="19">
        <f t="shared" si="17"/>
        <v>44</v>
      </c>
      <c r="D50" s="14">
        <f>+IF(((D43+D44)&gt;=0.05),D42,IF((D42-(0.05-(D43+D44)))&gt;0,(D42-(0.05-(D43+D44))),0))</f>
        <v>0.2</v>
      </c>
      <c r="E50" s="1">
        <f t="shared" si="18"/>
        <v>450</v>
      </c>
      <c r="F50" s="15">
        <f t="shared" si="19"/>
        <v>4.75</v>
      </c>
      <c r="G50" s="16">
        <f t="shared" si="20"/>
        <v>21.375</v>
      </c>
      <c r="H50" s="16">
        <f t="shared" si="21"/>
        <v>940.5</v>
      </c>
    </row>
    <row r="51" spans="1:8" x14ac:dyDescent="0.2">
      <c r="B51" s="1" t="s">
        <v>41</v>
      </c>
      <c r="C51" s="19">
        <f t="shared" si="17"/>
        <v>36</v>
      </c>
      <c r="D51" s="14">
        <f>+IF(((D44)&gt;=0.05),D43,IF((D43-(0.05-(D44)))&gt;0,(D43-(0.05-(D44))),0))</f>
        <v>0.16363636363636364</v>
      </c>
      <c r="E51" s="1">
        <f t="shared" si="18"/>
        <v>400</v>
      </c>
      <c r="F51" s="15">
        <f t="shared" si="19"/>
        <v>5.125</v>
      </c>
      <c r="G51" s="16">
        <f t="shared" si="20"/>
        <v>20.5</v>
      </c>
      <c r="H51" s="16">
        <f t="shared" si="21"/>
        <v>738</v>
      </c>
    </row>
    <row r="52" spans="1:8" ht="17" thickBot="1" x14ac:dyDescent="0.25">
      <c r="B52" s="1" t="s">
        <v>42</v>
      </c>
      <c r="C52" s="19">
        <f t="shared" si="17"/>
        <v>0</v>
      </c>
      <c r="D52" s="14">
        <f>+IF(((D44)&gt;=0.05),(D44-0.05),0)</f>
        <v>0</v>
      </c>
      <c r="E52" s="1">
        <f t="shared" si="18"/>
        <v>350</v>
      </c>
      <c r="F52" s="15">
        <f t="shared" si="19"/>
        <v>5.5</v>
      </c>
      <c r="G52" s="16">
        <f t="shared" si="20"/>
        <v>19.25</v>
      </c>
      <c r="H52" s="16">
        <f t="shared" si="21"/>
        <v>0</v>
      </c>
    </row>
    <row r="53" spans="1:8" ht="17" thickBot="1" x14ac:dyDescent="0.25">
      <c r="H53" s="17">
        <f>+SUM(H48:H52)</f>
        <v>4754.671875</v>
      </c>
    </row>
    <row r="54" spans="1:8" x14ac:dyDescent="0.2">
      <c r="A54" s="1" t="s">
        <v>36</v>
      </c>
    </row>
    <row r="55" spans="1:8" ht="51" x14ac:dyDescent="0.2">
      <c r="B55" s="13" t="s">
        <v>25</v>
      </c>
      <c r="C55" s="13" t="s">
        <v>26</v>
      </c>
      <c r="D55" s="13" t="s">
        <v>27</v>
      </c>
      <c r="E55" s="13" t="s">
        <v>28</v>
      </c>
      <c r="F55" s="13" t="s">
        <v>29</v>
      </c>
      <c r="G55" s="13" t="s">
        <v>30</v>
      </c>
      <c r="H55" s="13" t="s">
        <v>31</v>
      </c>
    </row>
    <row r="56" spans="1:8" x14ac:dyDescent="0.2">
      <c r="B56" s="1" t="s">
        <v>21</v>
      </c>
      <c r="C56" s="19">
        <f>SUM($C$13:$C$17)*D56</f>
        <v>105.99999999999999</v>
      </c>
      <c r="D56" s="18">
        <f>+D48+0.05</f>
        <v>0.48181818181818176</v>
      </c>
      <c r="E56" s="1">
        <f>E48</f>
        <v>540</v>
      </c>
      <c r="F56" s="15">
        <f>+($D$6-($D$8*(E56-550)/100))</f>
        <v>4.0750000000000002</v>
      </c>
      <c r="G56" s="16">
        <f>+(E56*F56)/100</f>
        <v>22.004999999999999</v>
      </c>
      <c r="H56" s="16">
        <f>+C56*G56</f>
        <v>2332.5299999999997</v>
      </c>
    </row>
    <row r="57" spans="1:8" x14ac:dyDescent="0.2">
      <c r="B57" s="1" t="s">
        <v>22</v>
      </c>
      <c r="C57" s="19">
        <f t="shared" ref="C57:C60" si="22">SUM($C$13:$C$17)*D57</f>
        <v>45</v>
      </c>
      <c r="D57" s="14">
        <f>+IF(((D52+D51+D50)&gt;=0.05),D49,IF((D49-(0.05-(D50+D51+D52)))&gt;0,(D49-(0.05-(D50+D51+D52))),0))</f>
        <v>0.20454545454545456</v>
      </c>
      <c r="E57" s="1">
        <f t="shared" ref="E57:E60" si="23">E49</f>
        <v>505</v>
      </c>
      <c r="F57" s="15">
        <f t="shared" ref="F57:F60" si="24">+($D$6-($D$8*(E57-550)/100))</f>
        <v>4.3375000000000004</v>
      </c>
      <c r="G57" s="16">
        <f t="shared" ref="G57:G60" si="25">+(E57*F57)/100</f>
        <v>21.904375000000002</v>
      </c>
      <c r="H57" s="16">
        <f t="shared" ref="H57:H60" si="26">+C57*G57</f>
        <v>985.69687500000009</v>
      </c>
    </row>
    <row r="58" spans="1:8" x14ac:dyDescent="0.2">
      <c r="B58" s="1" t="s">
        <v>23</v>
      </c>
      <c r="C58" s="19">
        <f t="shared" si="22"/>
        <v>44</v>
      </c>
      <c r="D58" s="14">
        <f>+IF(((D51+D52)&gt;=0.05),D50,IF((D50-(0.05-(D51+D52)))&gt;0,(D50-(0.05-(D51+D52))),0))</f>
        <v>0.2</v>
      </c>
      <c r="E58" s="1">
        <f t="shared" si="23"/>
        <v>450</v>
      </c>
      <c r="F58" s="15">
        <f t="shared" si="24"/>
        <v>4.75</v>
      </c>
      <c r="G58" s="16">
        <f t="shared" si="25"/>
        <v>21.375</v>
      </c>
      <c r="H58" s="16">
        <f t="shared" si="26"/>
        <v>940.5</v>
      </c>
    </row>
    <row r="59" spans="1:8" x14ac:dyDescent="0.2">
      <c r="B59" s="1" t="s">
        <v>41</v>
      </c>
      <c r="C59" s="19">
        <f t="shared" si="22"/>
        <v>25</v>
      </c>
      <c r="D59" s="14">
        <f>+IF(((D52)&gt;=0.05),D51,IF((D51-(0.05-(D52)))&gt;0,(D51-(0.05-(D52))),0))</f>
        <v>0.11363636363636363</v>
      </c>
      <c r="E59" s="1">
        <f t="shared" si="23"/>
        <v>400</v>
      </c>
      <c r="F59" s="15">
        <f t="shared" si="24"/>
        <v>5.125</v>
      </c>
      <c r="G59" s="16">
        <f t="shared" si="25"/>
        <v>20.5</v>
      </c>
      <c r="H59" s="16">
        <f t="shared" si="26"/>
        <v>512.5</v>
      </c>
    </row>
    <row r="60" spans="1:8" ht="17" thickBot="1" x14ac:dyDescent="0.25">
      <c r="B60" s="1" t="s">
        <v>42</v>
      </c>
      <c r="C60" s="19">
        <f t="shared" si="22"/>
        <v>0</v>
      </c>
      <c r="D60" s="14">
        <f>+IF(((D52)&gt;=0.05),(D52-0.05),0)</f>
        <v>0</v>
      </c>
      <c r="E60" s="1">
        <f t="shared" si="23"/>
        <v>350</v>
      </c>
      <c r="F60" s="15">
        <f t="shared" si="24"/>
        <v>5.5</v>
      </c>
      <c r="G60" s="16">
        <f t="shared" si="25"/>
        <v>19.25</v>
      </c>
      <c r="H60" s="16">
        <f t="shared" si="26"/>
        <v>0</v>
      </c>
    </row>
    <row r="61" spans="1:8" ht="17" thickBot="1" x14ac:dyDescent="0.25">
      <c r="H61" s="17">
        <f>+SUM(H56:H60)</f>
        <v>4771.2268750000003</v>
      </c>
    </row>
    <row r="62" spans="1:8" x14ac:dyDescent="0.2">
      <c r="C62" s="19"/>
    </row>
  </sheetData>
  <sheetProtection algorithmName="SHA-512" hashValue="mNK/Y4KLYxkUn/LsHMRuMYo/bc6x0mueSzMaxhGJdEBSaBONqjIKPef63tmp7b0K2Vmy0cTJXfnrMcR2/+35Tw==" saltValue="ai+25lD9kIzmNkircTl3ig==" spinCount="100000" sheet="1" objects="1" scenarios="1"/>
  <mergeCells count="1">
    <mergeCell ref="J6:P6"/>
  </mergeCells>
  <conditionalFormatting sqref="D22">
    <cfRule type="cellIs" dxfId="4" priority="4" operator="greaterThan">
      <formula>1</formula>
    </cfRule>
  </conditionalFormatting>
  <conditionalFormatting sqref="D31">
    <cfRule type="cellIs" dxfId="3" priority="3" operator="greaterThan">
      <formula>1</formula>
    </cfRule>
  </conditionalFormatting>
  <conditionalFormatting sqref="D40">
    <cfRule type="cellIs" dxfId="2" priority="5" operator="greaterThan">
      <formula>1</formula>
    </cfRule>
    <cfRule type="aboveAverage" priority="6"/>
  </conditionalFormatting>
  <conditionalFormatting sqref="D48">
    <cfRule type="cellIs" dxfId="1" priority="2" operator="greaterThan">
      <formula>1</formula>
    </cfRule>
  </conditionalFormatting>
  <conditionalFormatting sqref="D56">
    <cfRule type="cellIs" dxfId="0" priority="1" operator="greaterThan">
      <formula>1</formula>
    </cfRule>
  </conditionalFormatting>
  <pageMargins left="0.7" right="0.7" top="0.75" bottom="0.75" header="0.3" footer="0.3"/>
  <pageSetup scale="76" fitToHeight="0" orientation="portrait" r:id="rId1"/>
  <rowBreaks count="1" manualBreakCount="1">
    <brk id="5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D100"/>
    <pageSetUpPr fitToPage="1"/>
  </sheetPr>
  <dimension ref="E2:K19"/>
  <sheetViews>
    <sheetView workbookViewId="0">
      <selection activeCell="B21" sqref="B21"/>
    </sheetView>
  </sheetViews>
  <sheetFormatPr baseColWidth="10" defaultColWidth="8.83203125" defaultRowHeight="15" x14ac:dyDescent="0.2"/>
  <cols>
    <col min="4" max="4" width="17" customWidth="1"/>
    <col min="8" max="8" width="17.83203125" customWidth="1"/>
  </cols>
  <sheetData>
    <row r="2" spans="5:11" ht="33" x14ac:dyDescent="0.2">
      <c r="E2" s="103" t="s">
        <v>70</v>
      </c>
      <c r="F2" s="103"/>
      <c r="G2" s="103"/>
      <c r="H2" s="103"/>
    </row>
    <row r="3" spans="5:11" ht="18" x14ac:dyDescent="0.2">
      <c r="E3" s="97" t="s">
        <v>82</v>
      </c>
      <c r="F3" s="97"/>
      <c r="G3" s="97"/>
      <c r="H3" s="97"/>
      <c r="I3" s="97"/>
      <c r="J3" s="97"/>
      <c r="K3" s="97"/>
    </row>
    <row r="4" spans="5:11" ht="18" x14ac:dyDescent="0.2">
      <c r="E4" s="97" t="s">
        <v>71</v>
      </c>
      <c r="F4" s="97"/>
      <c r="G4" s="97"/>
      <c r="H4" s="97"/>
      <c r="I4" s="97"/>
      <c r="J4" s="97"/>
      <c r="K4" s="97"/>
    </row>
    <row r="6" spans="5:11" ht="20" x14ac:dyDescent="0.2">
      <c r="E6" s="98" t="s">
        <v>72</v>
      </c>
    </row>
    <row r="7" spans="5:11" ht="16" x14ac:dyDescent="0.2">
      <c r="E7" s="99" t="s">
        <v>73</v>
      </c>
      <c r="F7" s="99"/>
      <c r="G7" s="99"/>
      <c r="H7" s="99"/>
      <c r="I7" s="99"/>
      <c r="J7" s="99"/>
      <c r="K7" s="99"/>
    </row>
    <row r="9" spans="5:11" ht="20" x14ac:dyDescent="0.2">
      <c r="E9" s="98" t="s">
        <v>74</v>
      </c>
    </row>
    <row r="10" spans="5:11" ht="16" x14ac:dyDescent="0.2">
      <c r="E10" s="99" t="s">
        <v>75</v>
      </c>
      <c r="F10" s="99"/>
      <c r="G10" s="99"/>
      <c r="H10" s="99"/>
      <c r="I10" s="99"/>
      <c r="J10" s="99"/>
      <c r="K10" s="99"/>
    </row>
    <row r="12" spans="5:11" ht="20" x14ac:dyDescent="0.2">
      <c r="E12" s="98" t="s">
        <v>76</v>
      </c>
    </row>
    <row r="13" spans="5:11" ht="16" x14ac:dyDescent="0.2">
      <c r="E13" s="100" t="s">
        <v>77</v>
      </c>
      <c r="F13" s="99"/>
      <c r="G13" s="99"/>
      <c r="H13" s="99"/>
      <c r="I13" s="99"/>
      <c r="J13" s="99"/>
      <c r="K13" s="99"/>
    </row>
    <row r="15" spans="5:11" ht="20" x14ac:dyDescent="0.2">
      <c r="E15" s="98" t="s">
        <v>78</v>
      </c>
    </row>
    <row r="16" spans="5:11" ht="16" x14ac:dyDescent="0.2">
      <c r="E16" s="99" t="s">
        <v>79</v>
      </c>
      <c r="F16" s="99"/>
      <c r="G16" s="99"/>
      <c r="H16" s="99"/>
      <c r="I16" s="99"/>
      <c r="J16" s="99"/>
      <c r="K16" s="99"/>
    </row>
    <row r="18" spans="5:11" ht="20" x14ac:dyDescent="0.2">
      <c r="E18" s="98" t="s">
        <v>80</v>
      </c>
    </row>
    <row r="19" spans="5:11" ht="16" x14ac:dyDescent="0.2">
      <c r="E19" s="100" t="s">
        <v>81</v>
      </c>
      <c r="F19" s="100"/>
      <c r="G19" s="100"/>
      <c r="H19" s="100"/>
      <c r="I19" s="100"/>
      <c r="J19" s="100"/>
      <c r="K19" s="100"/>
    </row>
  </sheetData>
  <sheetProtection algorithmName="SHA-512" hashValue="vkaXJmJwwlE/NFhI0hzqFdENEGfcm5k/NQnuzl7/IGQS7FsztBZ12N0CzDlE12qSrGbepOK5WUJkELnmJJWXQA==" saltValue="46I9E2owvsTiHPSSxPaZsA==" spinCount="100000" sheet="1" objects="1" scenarios="1"/>
  <mergeCells count="1">
    <mergeCell ref="E2:H2"/>
  </mergeCells>
  <hyperlinks>
    <hyperlink ref="E13" r:id="rId1" xr:uid="{8432A1F7-E000-FB47-9B0C-51C6F9CD78B7}"/>
    <hyperlink ref="E19:K19" r:id="rId2" display="extension.sdstate.edu " xr:uid="{527AA3B6-AE90-5843-AF66-649BC4E76341}"/>
  </hyperlinks>
  <pageMargins left="0.7" right="0.7" top="0.75" bottom="0.75" header="0.3" footer="0.3"/>
  <pageSetup scale="6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Read Me</vt:lpstr>
      <vt:lpstr>Cow Input Form</vt:lpstr>
      <vt:lpstr>Heifer Input Form</vt:lpstr>
      <vt:lpstr>Combined Herd</vt:lpstr>
      <vt:lpstr>Distribution Results</vt:lpstr>
      <vt:lpstr>Economics</vt:lpstr>
      <vt:lpstr>Contact</vt:lpstr>
      <vt:lpstr>'Combined Herd'!Print_Area</vt:lpstr>
      <vt:lpstr>Contact!Print_Area</vt:lpstr>
      <vt:lpstr>'Cow Input Form'!Print_Area</vt:lpstr>
      <vt:lpstr>'Distribution Results'!Print_Area</vt:lpstr>
      <vt:lpstr>Economics!Print_Area</vt:lpstr>
      <vt:lpstr>'Heifer Input Form'!Print_Area</vt:lpstr>
      <vt:lpstr>'Read 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</dc:creator>
  <cp:lastModifiedBy>Moorse, Kira</cp:lastModifiedBy>
  <cp:lastPrinted>2024-09-18T16:24:27Z</cp:lastPrinted>
  <dcterms:created xsi:type="dcterms:W3CDTF">2020-06-04T20:18:15Z</dcterms:created>
  <dcterms:modified xsi:type="dcterms:W3CDTF">2025-11-21T21:22:29Z</dcterms:modified>
</cp:coreProperties>
</file>