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llycartney/Desktop/TO DO/02-OUT on PROOF/P-00310-Lamb Pricing Calculator/3-FINAL/"/>
    </mc:Choice>
  </mc:AlternateContent>
  <xr:revisionPtr revIDLastSave="0" documentId="13_ncr:1_{F5FC328F-4FA2-6447-9922-7F0DFBC759FE}" xr6:coauthVersionLast="47" xr6:coauthVersionMax="47" xr10:uidLastSave="{00000000-0000-0000-0000-000000000000}"/>
  <bookViews>
    <workbookView xWindow="3880" yWindow="700" windowWidth="29940" windowHeight="26740" xr2:uid="{F32F05BF-0788-4817-ACA3-4C88FA803962}"/>
  </bookViews>
  <sheets>
    <sheet name="Instructions" sheetId="3" r:id="rId1"/>
    <sheet name="Input Costs" sheetId="2" r:id="rId2"/>
    <sheet name="Cut Pricing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35" i="2" s="1"/>
  <c r="F19" i="2"/>
  <c r="G19" i="2" s="1"/>
  <c r="H19" i="2" s="1"/>
  <c r="F20" i="2"/>
  <c r="G20" i="2" s="1"/>
  <c r="H20" i="2" s="1"/>
  <c r="B42" i="1"/>
  <c r="B64" i="1"/>
  <c r="D54" i="1"/>
  <c r="D55" i="1"/>
  <c r="D56" i="1"/>
  <c r="D57" i="1"/>
  <c r="D58" i="1"/>
  <c r="D59" i="1"/>
  <c r="D60" i="1"/>
  <c r="D61" i="1"/>
  <c r="D62" i="1"/>
  <c r="O11" i="2"/>
  <c r="H32" i="2"/>
  <c r="H33" i="2"/>
  <c r="H34" i="2"/>
  <c r="H31" i="2"/>
  <c r="G27" i="2"/>
  <c r="H27" i="2" s="1"/>
  <c r="G30" i="2"/>
  <c r="H30" i="2" s="1"/>
  <c r="G29" i="2"/>
  <c r="H29" i="2" s="1"/>
  <c r="G28" i="2"/>
  <c r="H28" i="2" s="1"/>
  <c r="F16" i="2"/>
  <c r="G16" i="2" s="1"/>
  <c r="F17" i="2"/>
  <c r="G17" i="2" s="1"/>
  <c r="F18" i="2"/>
  <c r="G18" i="2" s="1"/>
  <c r="H18" i="2" s="1"/>
  <c r="F21" i="2"/>
  <c r="G21" i="2" s="1"/>
  <c r="H21" i="2" s="1"/>
  <c r="G15" i="2"/>
  <c r="H15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F13" i="2"/>
  <c r="G13" i="2" s="1"/>
  <c r="H13" i="2" s="1"/>
  <c r="F14" i="2"/>
  <c r="G14" i="2" s="1"/>
  <c r="H14" i="2" s="1"/>
  <c r="F8" i="2"/>
  <c r="G8" i="2" s="1"/>
  <c r="H26" i="2" l="1"/>
  <c r="H35" i="2" s="1"/>
  <c r="B5" i="1"/>
  <c r="H17" i="2"/>
  <c r="H16" i="2"/>
  <c r="H8" i="2"/>
  <c r="G22" i="2"/>
  <c r="H12" i="2"/>
  <c r="G37" i="2" l="1"/>
  <c r="H22" i="2"/>
  <c r="B4" i="1" s="1"/>
  <c r="P11" i="2" l="1"/>
  <c r="H37" i="2"/>
  <c r="B8" i="1" l="1"/>
  <c r="B17" i="1"/>
  <c r="B19" i="1" s="1"/>
  <c r="B7" i="1"/>
  <c r="B6" i="1"/>
  <c r="C37" i="1" l="1"/>
  <c r="C38" i="1"/>
  <c r="E38" i="1" s="1"/>
  <c r="C39" i="1"/>
  <c r="C40" i="1"/>
  <c r="C41" i="1"/>
  <c r="C36" i="1"/>
  <c r="E40" i="1"/>
  <c r="E37" i="1"/>
  <c r="D63" i="1"/>
  <c r="D53" i="1"/>
  <c r="D52" i="1"/>
  <c r="D51" i="1"/>
  <c r="D50" i="1"/>
  <c r="E66" i="1" s="1"/>
  <c r="E36" i="1"/>
  <c r="E41" i="1"/>
  <c r="E39" i="1"/>
  <c r="B13" i="1"/>
  <c r="B18" i="1" l="1"/>
  <c r="B24" i="1"/>
  <c r="B25" i="1" s="1"/>
  <c r="E67" i="1"/>
  <c r="E43" i="1"/>
  <c r="E44" i="1" s="1"/>
  <c r="B20" i="1"/>
  <c r="B30" i="1"/>
</calcChain>
</file>

<file path=xl/sharedStrings.xml><?xml version="1.0" encoding="utf-8"?>
<sst xmlns="http://schemas.openxmlformats.org/spreadsheetml/2006/main" count="169" uniqueCount="124">
  <si>
    <t>Market Lamb Input Costs</t>
  </si>
  <si>
    <t>Number of lambs fed to market</t>
  </si>
  <si>
    <t>Days on feed</t>
  </si>
  <si>
    <t>Days on pasture</t>
  </si>
  <si>
    <t>FEED COSTS</t>
  </si>
  <si>
    <t>Feedstuff</t>
  </si>
  <si>
    <t>Price/unit</t>
  </si>
  <si>
    <t>Unit</t>
  </si>
  <si>
    <t>Amount</t>
  </si>
  <si>
    <t>total lb/hd</t>
  </si>
  <si>
    <t>Total cost</t>
  </si>
  <si>
    <t>cost/hd</t>
  </si>
  <si>
    <t>Starter Pellet</t>
  </si>
  <si>
    <t>ton</t>
  </si>
  <si>
    <t>lb/hd/d</t>
  </si>
  <si>
    <t>Finishing Pellet</t>
  </si>
  <si>
    <t>Cost per lb of gain</t>
  </si>
  <si>
    <t>Alfalfa</t>
  </si>
  <si>
    <t>Average starting weight</t>
  </si>
  <si>
    <t>Average Finish Weight</t>
  </si>
  <si>
    <t>Weight Gain</t>
  </si>
  <si>
    <t>Cost/lb gain</t>
  </si>
  <si>
    <t>Grass Hay</t>
  </si>
  <si>
    <t>Silage</t>
  </si>
  <si>
    <t>Dried Distilers</t>
  </si>
  <si>
    <t>Corn</t>
  </si>
  <si>
    <t>bu</t>
  </si>
  <si>
    <t>Pasture lease</t>
  </si>
  <si>
    <t>AUM</t>
  </si>
  <si>
    <t>Salt</t>
  </si>
  <si>
    <t>lb</t>
  </si>
  <si>
    <t>Mineral</t>
  </si>
  <si>
    <t>Total Feed Costs</t>
  </si>
  <si>
    <t>OTHER DIRECT COSTS</t>
  </si>
  <si>
    <t>Cost/unit</t>
  </si>
  <si>
    <t>Cost/hd</t>
  </si>
  <si>
    <t>Trucking</t>
  </si>
  <si>
    <t>mi</t>
  </si>
  <si>
    <t>Shearing</t>
  </si>
  <si>
    <t>hd</t>
  </si>
  <si>
    <t xml:space="preserve">Dewormer </t>
  </si>
  <si>
    <t>doses</t>
  </si>
  <si>
    <t xml:space="preserve">CDT Vaccine </t>
  </si>
  <si>
    <t>Veterinary Costs</t>
  </si>
  <si>
    <t>Total other direct costs</t>
  </si>
  <si>
    <t>Total Input Costs</t>
  </si>
  <si>
    <t>Lamb Pricing</t>
  </si>
  <si>
    <t>STEP ONE - BREAKEVEN</t>
  </si>
  <si>
    <t>Expenses</t>
  </si>
  <si>
    <t>*all values are on a per head basis*</t>
  </si>
  <si>
    <t>Feed</t>
  </si>
  <si>
    <t>Other Direct Costs</t>
  </si>
  <si>
    <t>Marketing</t>
  </si>
  <si>
    <t>Transportation</t>
  </si>
  <si>
    <t>Labor</t>
  </si>
  <si>
    <t>Processing</t>
  </si>
  <si>
    <t>Packaging</t>
  </si>
  <si>
    <t>Delivery costs</t>
  </si>
  <si>
    <t>Other</t>
  </si>
  <si>
    <t>Total Costs</t>
  </si>
  <si>
    <t>Estimated live weight</t>
  </si>
  <si>
    <t>Estimated dressing %</t>
  </si>
  <si>
    <t>Carcass weight</t>
  </si>
  <si>
    <t>Carcass cost per pound</t>
  </si>
  <si>
    <t>Approximate retail yield</t>
  </si>
  <si>
    <t>How many pounds of product did you receive?</t>
  </si>
  <si>
    <t>Product cost per pound</t>
  </si>
  <si>
    <t>STEP 2 - MARGIN OR MARKUP</t>
  </si>
  <si>
    <t>Margin</t>
  </si>
  <si>
    <t>Value needed to achieve margin</t>
  </si>
  <si>
    <t>Whole carcass value</t>
  </si>
  <si>
    <t>Value above breakeven</t>
  </si>
  <si>
    <t>-OR-</t>
  </si>
  <si>
    <t>Markup</t>
  </si>
  <si>
    <t xml:space="preserve">Value needed to achieve markup </t>
  </si>
  <si>
    <t>STEP 3 - CUT VALUES</t>
  </si>
  <si>
    <t>Percent of carcass</t>
  </si>
  <si>
    <t>lbs/primal</t>
  </si>
  <si>
    <t>$/lb</t>
  </si>
  <si>
    <t>$/primal</t>
  </si>
  <si>
    <t>Shoulder</t>
  </si>
  <si>
    <t>Rack</t>
  </si>
  <si>
    <t>Use these as a starting point for price determination</t>
  </si>
  <si>
    <t>Loin</t>
  </si>
  <si>
    <t>Leg</t>
  </si>
  <si>
    <t>Ground</t>
  </si>
  <si>
    <t>Total carcass retail value</t>
  </si>
  <si>
    <t>*cell will turn green if exceeds breakeven</t>
  </si>
  <si>
    <t>Profit (per head) above breakeven</t>
  </si>
  <si>
    <t>Retail Cuts</t>
  </si>
  <si>
    <t>Shoulder Roasts</t>
  </si>
  <si>
    <t>Ribs</t>
  </si>
  <si>
    <t>Rib chops</t>
  </si>
  <si>
    <t>Loin Chops</t>
  </si>
  <si>
    <t>Leg roasts</t>
  </si>
  <si>
    <t>Leg Steaks</t>
  </si>
  <si>
    <t xml:space="preserve"> </t>
  </si>
  <si>
    <t>Shanks</t>
  </si>
  <si>
    <t>Cubed/Stew Meat</t>
  </si>
  <si>
    <t xml:space="preserve">Other </t>
  </si>
  <si>
    <t>Total pounds of product</t>
  </si>
  <si>
    <t>$/head</t>
  </si>
  <si>
    <t>shank</t>
  </si>
  <si>
    <t>Boxed Primal Cuts</t>
  </si>
  <si>
    <t xml:space="preserve">Throughout the spreadsheet, the values in YELLOW CELLS  can be edited with your own values. </t>
  </si>
  <si>
    <t>Retail Values:</t>
  </si>
  <si>
    <t xml:space="preserve">https://www.ams.usda.gov/mnreports/ams_2649.pdf  </t>
  </si>
  <si>
    <t>Direct Market Values:</t>
  </si>
  <si>
    <t xml:space="preserve">https://www.ams.usda.gov/mnreports/lsmngflambgoat.pdf </t>
  </si>
  <si>
    <t>Purchased lambs</t>
  </si>
  <si>
    <t>head</t>
  </si>
  <si>
    <t>lbs/cut</t>
  </si>
  <si>
    <t>© 2024, South Dakota Board of Regents</t>
  </si>
  <si>
    <t xml:space="preserve">This spreadsheet can be used to estimate the cost to feed a lamb to harvest weight and breakeven required by selling lamb cuts. </t>
  </si>
  <si>
    <t xml:space="preserve">Input costs are best estimated by using your records or estimated prices in your area. </t>
  </si>
  <si>
    <t xml:space="preserve">Next, the prices of lamb cuts or primals can be entered to determine profit margin. </t>
  </si>
  <si>
    <r>
      <t xml:space="preserve">* the values in this section can be added as a percent </t>
    </r>
    <r>
      <rPr>
        <b/>
        <sz val="12"/>
        <color theme="1"/>
        <rFont val="Arial"/>
        <family val="2"/>
      </rPr>
      <t>or</t>
    </r>
    <r>
      <rPr>
        <sz val="12"/>
        <color theme="1"/>
        <rFont val="Arial"/>
        <family val="2"/>
      </rPr>
      <t xml:space="preserve"> the pounds of each primal that you received from the processor</t>
    </r>
  </si>
  <si>
    <r>
      <rPr>
        <b/>
        <sz val="14"/>
        <color theme="1"/>
        <rFont val="Arial"/>
        <family val="2"/>
      </rPr>
      <t>Start</t>
    </r>
    <r>
      <rPr>
        <sz val="14"/>
        <color theme="1"/>
        <rFont val="Arial"/>
        <family val="2"/>
      </rPr>
      <t xml:space="preserve"> with the input cost tab and values will be autopopulated into the cut pricing tab. </t>
    </r>
  </si>
  <si>
    <t xml:space="preserve">This spreadsheet is intended for educational purpose only. </t>
  </si>
  <si>
    <t>The authors and distributors of the template assume no liability for use or misuse of this template or the decisions which result.</t>
  </si>
  <si>
    <t xml:space="preserve">SDSU Extension is an equal opportunity provider and employer in accordance with the nondiscrimination policies of South Dakota State University, the South Dakota Board </t>
  </si>
  <si>
    <t>of Regents and the United States Department of Agriculture.</t>
  </si>
  <si>
    <r>
      <rPr>
        <sz val="11"/>
        <color theme="1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Learn more at </t>
    </r>
    <r>
      <rPr>
        <u/>
        <sz val="11"/>
        <color theme="10"/>
        <rFont val="Arial"/>
        <family val="2"/>
      </rPr>
      <t>extension.sdstate.edu/.</t>
    </r>
  </si>
  <si>
    <t>SDSU Extension Lamb Cut Pricing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</si>
</sst>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rgb="FF0034A7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3F3F3F"/>
      <name val="Arial"/>
      <family val="2"/>
    </font>
    <font>
      <u/>
      <sz val="11"/>
      <color theme="10"/>
      <name val="Arial"/>
      <family val="2"/>
    </font>
    <font>
      <sz val="12"/>
      <color rgb="FF444444"/>
      <name val="Arial"/>
      <family val="2"/>
    </font>
    <font>
      <sz val="14"/>
      <color rgb="FF444444"/>
      <name val="Arial"/>
      <family val="2"/>
    </font>
    <font>
      <sz val="11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00"/>
        <bgColor indexed="64"/>
      </patternFill>
    </fill>
    <fill>
      <patternFill patternType="solid">
        <fgColor rgb="FF0034A7"/>
        <bgColor indexed="64"/>
      </patternFill>
    </fill>
    <fill>
      <patternFill patternType="solid">
        <fgColor rgb="FF008550"/>
        <bgColor indexed="64"/>
      </patternFill>
    </fill>
    <fill>
      <patternFill patternType="solid">
        <fgColor rgb="FFCBD3EB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/>
      <top style="double">
        <color rgb="FF0034A7"/>
      </top>
      <bottom style="thin">
        <color rgb="FF3F3F3F"/>
      </bottom>
      <diagonal/>
    </border>
    <border>
      <left/>
      <right/>
      <top style="thin">
        <color theme="4"/>
      </top>
      <bottom/>
      <diagonal/>
    </border>
    <border>
      <left/>
      <right/>
      <top style="double">
        <color rgb="FF0034A7"/>
      </top>
      <bottom style="thin">
        <color theme="4"/>
      </bottom>
      <diagonal/>
    </border>
    <border>
      <left/>
      <right/>
      <top style="double">
        <color rgb="FF0034A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5" applyNumberFormat="0" applyFill="0" applyAlignment="0" applyProtection="0"/>
    <xf numFmtId="44" fontId="1" fillId="6" borderId="6" applyProtection="0">
      <alignment horizontal="left"/>
    </xf>
    <xf numFmtId="0" fontId="4" fillId="0" borderId="7">
      <alignment horizontal="left"/>
    </xf>
    <xf numFmtId="0" fontId="3" fillId="4" borderId="6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8" fillId="8" borderId="0" xfId="0" applyFont="1" applyFill="1" applyAlignment="1">
      <alignment horizontal="centerContinuous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3" fillId="9" borderId="0" xfId="0" applyFont="1" applyFill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8" borderId="6" xfId="5" applyNumberFormat="1" applyFont="1" applyFill="1" applyAlignment="1" applyProtection="1">
      <alignment horizontal="left" vertical="center"/>
      <protection locked="0"/>
    </xf>
    <xf numFmtId="0" fontId="10" fillId="8" borderId="6" xfId="5" applyNumberFormat="1" applyFont="1" applyFill="1" applyProtection="1">
      <alignment horizontal="left"/>
      <protection locked="0"/>
    </xf>
    <xf numFmtId="0" fontId="14" fillId="2" borderId="18" xfId="3" applyFont="1" applyBorder="1" applyAlignment="1"/>
    <xf numFmtId="0" fontId="14" fillId="2" borderId="19" xfId="3" applyFont="1" applyBorder="1" applyAlignment="1"/>
    <xf numFmtId="0" fontId="14" fillId="2" borderId="20" xfId="3" applyFont="1" applyBorder="1" applyAlignment="1"/>
    <xf numFmtId="0" fontId="15" fillId="0" borderId="0" xfId="0" applyFont="1"/>
    <xf numFmtId="44" fontId="10" fillId="8" borderId="6" xfId="1" applyFont="1" applyFill="1" applyBorder="1" applyProtection="1">
      <protection locked="0"/>
    </xf>
    <xf numFmtId="44" fontId="10" fillId="0" borderId="0" xfId="0" applyNumberFormat="1" applyFont="1"/>
    <xf numFmtId="44" fontId="15" fillId="0" borderId="0" xfId="0" applyNumberFormat="1" applyFont="1"/>
    <xf numFmtId="0" fontId="10" fillId="5" borderId="0" xfId="0" applyFont="1" applyFill="1"/>
    <xf numFmtId="44" fontId="10" fillId="8" borderId="6" xfId="5" applyFont="1" applyFill="1" applyProtection="1">
      <alignment horizontal="left"/>
      <protection locked="0"/>
    </xf>
    <xf numFmtId="0" fontId="15" fillId="0" borderId="14" xfId="4" applyFont="1" applyFill="1" applyBorder="1"/>
    <xf numFmtId="0" fontId="15" fillId="0" borderId="14" xfId="4" applyFont="1" applyBorder="1"/>
    <xf numFmtId="44" fontId="15" fillId="0" borderId="14" xfId="4" applyNumberFormat="1" applyFont="1" applyBorder="1"/>
    <xf numFmtId="0" fontId="10" fillId="0" borderId="13" xfId="0" applyFont="1" applyBorder="1"/>
    <xf numFmtId="0" fontId="10" fillId="0" borderId="0" xfId="0" applyFont="1" applyAlignment="1">
      <alignment horizontal="left"/>
    </xf>
    <xf numFmtId="44" fontId="10" fillId="8" borderId="17" xfId="1" applyFont="1" applyFill="1" applyBorder="1" applyAlignment="1" applyProtection="1">
      <protection locked="0"/>
    </xf>
    <xf numFmtId="44" fontId="10" fillId="0" borderId="0" xfId="1" applyFont="1" applyFill="1" applyBorder="1" applyAlignment="1" applyProtection="1">
      <protection locked="0"/>
    </xf>
    <xf numFmtId="44" fontId="10" fillId="0" borderId="0" xfId="1" applyFont="1" applyFill="1"/>
    <xf numFmtId="44" fontId="10" fillId="0" borderId="0" xfId="1" applyFont="1"/>
    <xf numFmtId="44" fontId="10" fillId="8" borderId="17" xfId="5" applyFont="1" applyFill="1" applyBorder="1" applyAlignment="1" applyProtection="1">
      <protection locked="0"/>
    </xf>
    <xf numFmtId="44" fontId="10" fillId="0" borderId="0" xfId="5" applyFont="1" applyFill="1" applyBorder="1" applyAlignment="1" applyProtection="1">
      <protection locked="0"/>
    </xf>
    <xf numFmtId="0" fontId="10" fillId="8" borderId="21" xfId="5" applyNumberFormat="1" applyFont="1" applyFill="1" applyBorder="1" applyProtection="1">
      <alignment horizontal="left"/>
      <protection locked="0"/>
    </xf>
    <xf numFmtId="44" fontId="10" fillId="8" borderId="22" xfId="5" applyFont="1" applyFill="1" applyBorder="1" applyAlignment="1" applyProtection="1">
      <protection locked="0"/>
    </xf>
    <xf numFmtId="0" fontId="10" fillId="7" borderId="18" xfId="0" applyFont="1" applyFill="1" applyBorder="1"/>
    <xf numFmtId="0" fontId="10" fillId="7" borderId="19" xfId="0" applyFont="1" applyFill="1" applyBorder="1"/>
    <xf numFmtId="0" fontId="10" fillId="7" borderId="20" xfId="0" applyFont="1" applyFill="1" applyBorder="1"/>
    <xf numFmtId="44" fontId="10" fillId="8" borderId="10" xfId="1" applyFont="1" applyFill="1" applyBorder="1" applyProtection="1">
      <protection locked="0"/>
    </xf>
    <xf numFmtId="44" fontId="10" fillId="8" borderId="23" xfId="5" applyFont="1" applyFill="1" applyBorder="1" applyAlignment="1" applyProtection="1">
      <protection locked="0"/>
    </xf>
    <xf numFmtId="44" fontId="10" fillId="8" borderId="7" xfId="5" applyFont="1" applyFill="1" applyBorder="1" applyAlignment="1" applyProtection="1">
      <protection locked="0"/>
    </xf>
    <xf numFmtId="44" fontId="10" fillId="8" borderId="24" xfId="5" applyFont="1" applyFill="1" applyBorder="1" applyAlignment="1" applyProtection="1">
      <protection locked="0"/>
    </xf>
    <xf numFmtId="44" fontId="10" fillId="8" borderId="8" xfId="5" applyFont="1" applyFill="1" applyBorder="1" applyAlignment="1" applyProtection="1">
      <protection locked="0"/>
    </xf>
    <xf numFmtId="44" fontId="10" fillId="8" borderId="9" xfId="5" applyFont="1" applyFill="1" applyBorder="1" applyAlignment="1" applyProtection="1">
      <protection locked="0"/>
    </xf>
    <xf numFmtId="44" fontId="10" fillId="8" borderId="10" xfId="5" applyFont="1" applyFill="1" applyBorder="1" applyAlignment="1" applyProtection="1">
      <protection locked="0"/>
    </xf>
    <xf numFmtId="44" fontId="15" fillId="0" borderId="14" xfId="1" applyFont="1" applyFill="1" applyBorder="1"/>
    <xf numFmtId="0" fontId="10" fillId="0" borderId="15" xfId="0" applyFont="1" applyBorder="1"/>
    <xf numFmtId="0" fontId="12" fillId="0" borderId="14" xfId="4" applyFont="1" applyBorder="1"/>
    <xf numFmtId="44" fontId="12" fillId="0" borderId="14" xfId="4" applyNumberFormat="1" applyFont="1" applyBorder="1"/>
    <xf numFmtId="0" fontId="7" fillId="0" borderId="16" xfId="0" applyFont="1" applyBorder="1"/>
    <xf numFmtId="0" fontId="13" fillId="9" borderId="11" xfId="0" applyFont="1" applyFill="1" applyBorder="1" applyAlignment="1">
      <alignment horizontal="centerContinuous" vertical="center"/>
    </xf>
    <xf numFmtId="0" fontId="16" fillId="2" borderId="1" xfId="3" applyFont="1" applyAlignment="1">
      <alignment horizontal="centerContinuous" vertical="center"/>
    </xf>
    <xf numFmtId="44" fontId="10" fillId="8" borderId="6" xfId="5" applyFont="1" applyFill="1" applyAlignment="1" applyProtection="1">
      <protection locked="0"/>
    </xf>
    <xf numFmtId="0" fontId="15" fillId="0" borderId="5" xfId="4" applyFont="1"/>
    <xf numFmtId="44" fontId="15" fillId="0" borderId="5" xfId="4" applyNumberFormat="1" applyFont="1"/>
    <xf numFmtId="0" fontId="10" fillId="8" borderId="6" xfId="5" applyNumberFormat="1" applyFont="1" applyFill="1" applyAlignment="1" applyProtection="1">
      <alignment horizontal="right"/>
      <protection locked="0"/>
    </xf>
    <xf numFmtId="9" fontId="10" fillId="0" borderId="0" xfId="0" applyNumberFormat="1" applyFont="1" applyAlignment="1">
      <alignment horizontal="right"/>
    </xf>
    <xf numFmtId="0" fontId="16" fillId="2" borderId="3" xfId="3" applyFont="1" applyBorder="1" applyAlignment="1">
      <alignment horizontal="centerContinuous" vertical="center"/>
    </xf>
    <xf numFmtId="0" fontId="16" fillId="2" borderId="4" xfId="3" applyFont="1" applyBorder="1" applyAlignment="1">
      <alignment horizontal="centerContinuous" vertical="center"/>
    </xf>
    <xf numFmtId="9" fontId="10" fillId="8" borderId="6" xfId="2" applyFont="1" applyFill="1" applyBorder="1" applyAlignment="1" applyProtection="1">
      <alignment horizontal="right"/>
      <protection locked="0"/>
    </xf>
    <xf numFmtId="44" fontId="15" fillId="0" borderId="0" xfId="1" applyFont="1"/>
    <xf numFmtId="0" fontId="15" fillId="0" borderId="0" xfId="0" applyFont="1" applyAlignment="1">
      <alignment horizontal="center"/>
    </xf>
    <xf numFmtId="44" fontId="10" fillId="8" borderId="6" xfId="2" applyNumberFormat="1" applyFont="1" applyFill="1" applyBorder="1" applyAlignment="1" applyProtection="1">
      <alignment horizontal="right"/>
      <protection locked="0"/>
    </xf>
    <xf numFmtId="0" fontId="16" fillId="2" borderId="12" xfId="3" applyFont="1" applyBorder="1" applyAlignment="1">
      <alignment horizontal="centerContinuous" vertical="center"/>
    </xf>
    <xf numFmtId="164" fontId="10" fillId="8" borderId="6" xfId="2" applyNumberFormat="1" applyFont="1" applyFill="1" applyBorder="1" applyAlignment="1" applyProtection="1">
      <alignment horizontal="right"/>
      <protection locked="0"/>
    </xf>
    <xf numFmtId="165" fontId="10" fillId="7" borderId="6" xfId="7" applyNumberFormat="1" applyFont="1" applyFill="1"/>
    <xf numFmtId="0" fontId="17" fillId="0" borderId="0" xfId="8" applyFont="1"/>
    <xf numFmtId="9" fontId="10" fillId="0" borderId="0" xfId="0" applyNumberFormat="1" applyFont="1"/>
    <xf numFmtId="0" fontId="12" fillId="0" borderId="5" xfId="4" applyFont="1" applyAlignment="1"/>
    <xf numFmtId="44" fontId="12" fillId="10" borderId="5" xfId="4" applyNumberFormat="1" applyFont="1" applyFill="1"/>
    <xf numFmtId="0" fontId="18" fillId="0" borderId="0" xfId="0" applyFont="1"/>
    <xf numFmtId="0" fontId="12" fillId="0" borderId="0" xfId="0" applyFont="1"/>
    <xf numFmtId="44" fontId="12" fillId="0" borderId="0" xfId="0" applyNumberFormat="1" applyFont="1"/>
    <xf numFmtId="0" fontId="16" fillId="2" borderId="0" xfId="3" applyFont="1" applyBorder="1" applyAlignment="1">
      <alignment horizontal="centerContinuous" vertical="center"/>
    </xf>
    <xf numFmtId="9" fontId="10" fillId="8" borderId="6" xfId="2" applyFont="1" applyFill="1" applyBorder="1" applyAlignment="1" applyProtection="1">
      <alignment horizontal="left"/>
      <protection locked="0"/>
    </xf>
    <xf numFmtId="44" fontId="12" fillId="3" borderId="5" xfId="4" applyNumberFormat="1" applyFont="1" applyFill="1"/>
    <xf numFmtId="0" fontId="19" fillId="0" borderId="0" xfId="0" applyFont="1"/>
    <xf numFmtId="0" fontId="15" fillId="2" borderId="1" xfId="3" applyFont="1" applyAlignment="1">
      <alignment horizontal="centerContinuous" vertical="center"/>
    </xf>
    <xf numFmtId="0" fontId="15" fillId="2" borderId="2" xfId="3" applyFont="1" applyBorder="1" applyAlignment="1">
      <alignment horizontal="centerContinuous" vertical="center"/>
    </xf>
    <xf numFmtId="0" fontId="15" fillId="2" borderId="12" xfId="3" applyFont="1" applyBorder="1" applyAlignment="1">
      <alignment horizontal="centerContinuous" vertical="center"/>
    </xf>
    <xf numFmtId="0" fontId="15" fillId="11" borderId="0" xfId="0" applyFont="1" applyFill="1" applyAlignment="1">
      <alignment horizontal="centerContinuous" vertical="center"/>
    </xf>
    <xf numFmtId="0" fontId="12" fillId="11" borderId="0" xfId="0" applyFont="1" applyFill="1" applyAlignment="1">
      <alignment horizontal="centerContinuous" vertical="center"/>
    </xf>
    <xf numFmtId="0" fontId="14" fillId="2" borderId="1" xfId="3" applyFont="1" applyAlignment="1">
      <alignment horizontal="left"/>
    </xf>
  </cellXfs>
  <cellStyles count="9">
    <cellStyle name="Currency" xfId="1" builtinId="4"/>
    <cellStyle name="Hyperlink" xfId="8" builtinId="8"/>
    <cellStyle name="Normal" xfId="0" builtinId="0"/>
    <cellStyle name="Output" xfId="3" builtinId="21"/>
    <cellStyle name="Percent" xfId="2" builtinId="5"/>
    <cellStyle name="Style 1" xfId="7" xr:uid="{44CEB14F-66B6-456A-981C-4DC74E2AC8B7}"/>
    <cellStyle name="Style 2" xfId="5" xr:uid="{4A33725A-AAE3-4BE2-8ACA-8A7533B7413F}"/>
    <cellStyle name="Style 5" xfId="6" xr:uid="{DFB55273-22DA-4375-86EE-C520A1979D51}"/>
    <cellStyle name="Total" xfId="4" builtinId="2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BD3EB"/>
      <color rgb="FF0C2340"/>
      <color rgb="FF008550"/>
      <color rgb="FFFFD100"/>
      <color rgb="FF003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</xdr:colOff>
      <xdr:row>0</xdr:row>
      <xdr:rowOff>78274</xdr:rowOff>
    </xdr:from>
    <xdr:to>
      <xdr:col>20</xdr:col>
      <xdr:colOff>601980</xdr:colOff>
      <xdr:row>8</xdr:row>
      <xdr:rowOff>218906</xdr:rowOff>
    </xdr:to>
    <xdr:pic>
      <xdr:nvPicPr>
        <xdr:cNvPr id="3" name="Picture 2" descr="South Dakota State University Extension logo">
          <a:extLst>
            <a:ext uri="{FF2B5EF4-FFF2-40B4-BE49-F238E27FC236}">
              <a16:creationId xmlns:a16="http://schemas.microsoft.com/office/drawing/2014/main" id="{812AF1A6-820E-FB2F-2501-78DF64510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77220" y="78274"/>
          <a:ext cx="3286760" cy="2121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tension.sd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s.usda.gov/mnreports/lsmngflambgoat.pdf" TargetMode="External"/><Relationship Id="rId1" Type="http://schemas.openxmlformats.org/officeDocument/2006/relationships/hyperlink" Target="https://www.ams.usda.gov/mnreports/ams_26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C7BE3-ED64-45DE-ACFA-488555F9DE0E}">
  <sheetPr>
    <tabColor rgb="FFFF0000"/>
  </sheetPr>
  <dimension ref="A1:P24"/>
  <sheetViews>
    <sheetView tabSelected="1" workbookViewId="0">
      <selection activeCell="G38" sqref="G38"/>
    </sheetView>
  </sheetViews>
  <sheetFormatPr baseColWidth="10" defaultColWidth="8.83203125" defaultRowHeight="14" x14ac:dyDescent="0.15"/>
  <cols>
    <col min="1" max="16384" width="8.83203125" style="2"/>
  </cols>
  <sheetData>
    <row r="1" spans="1:16" ht="30" customHeight="1" x14ac:dyDescent="0.3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customHeight="1" x14ac:dyDescent="0.15"/>
    <row r="3" spans="1:16" ht="18" customHeight="1" x14ac:dyDescent="0.2">
      <c r="A3" s="5" t="s">
        <v>113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" customHeight="1" x14ac:dyDescent="0.2">
      <c r="A4" s="5" t="s">
        <v>114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" customHeight="1" x14ac:dyDescent="0.2">
      <c r="A5" s="5" t="s">
        <v>115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8" customHeight="1" x14ac:dyDescent="0.2">
      <c r="A7" s="5" t="s">
        <v>104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8" customHeight="1" x14ac:dyDescent="0.2">
      <c r="A8" s="5" t="s">
        <v>117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8" customHeight="1" x14ac:dyDescent="0.15"/>
    <row r="10" spans="1:16" ht="18" customHeight="1" x14ac:dyDescent="0.15"/>
    <row r="11" spans="1:16" ht="18" customHeight="1" x14ac:dyDescent="0.15"/>
    <row r="12" spans="1:16" ht="18" customHeight="1" x14ac:dyDescent="0.2">
      <c r="A12" s="5" t="s">
        <v>118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8" customHeight="1" x14ac:dyDescent="0.2">
      <c r="A13" s="5" t="s">
        <v>119</v>
      </c>
    </row>
    <row r="14" spans="1:16" ht="18" customHeight="1" x14ac:dyDescent="0.15"/>
    <row r="15" spans="1:16" ht="14" customHeight="1" x14ac:dyDescent="0.15">
      <c r="A15" s="2" t="s">
        <v>120</v>
      </c>
    </row>
    <row r="16" spans="1:16" x14ac:dyDescent="0.15">
      <c r="A16" s="2" t="s">
        <v>121</v>
      </c>
    </row>
    <row r="17" spans="1:13" ht="7" customHeight="1" x14ac:dyDescent="0.15"/>
    <row r="18" spans="1:13" x14ac:dyDescent="0.15">
      <c r="A18" s="63" t="s">
        <v>122</v>
      </c>
      <c r="M18" s="2" t="s">
        <v>112</v>
      </c>
    </row>
    <row r="24" spans="1:13" x14ac:dyDescent="0.15">
      <c r="C24" s="4"/>
    </row>
  </sheetData>
  <sheetProtection algorithmName="SHA-512" hashValue="O3iWIx6lSh6SBJoymLfB2DjJ/gJmcLyQEo6wzKolzmLO1EfLaLxYelLFBHSGDeDFppmqiopNXNo02pvue6DEvw==" saltValue="KkoluNDQGG/ZZCOaBAuvJA==" spinCount="100000" sheet="1" objects="1" scenarios="1"/>
  <hyperlinks>
    <hyperlink ref="A18" r:id="rId1" xr:uid="{2E25D86D-5CCB-6145-BCEB-431F4AB0FD2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B869-377B-435C-A75C-3CC907708DCF}">
  <sheetPr>
    <tabColor theme="7"/>
  </sheetPr>
  <dimension ref="A1:P38"/>
  <sheetViews>
    <sheetView workbookViewId="0">
      <selection activeCell="K23" sqref="K23"/>
    </sheetView>
  </sheetViews>
  <sheetFormatPr baseColWidth="10" defaultColWidth="8.83203125" defaultRowHeight="14" x14ac:dyDescent="0.15"/>
  <cols>
    <col min="1" max="1" width="30.5" style="2" bestFit="1" customWidth="1"/>
    <col min="2" max="2" width="18.33203125" style="2" customWidth="1"/>
    <col min="3" max="3" width="8.83203125" style="2"/>
    <col min="4" max="4" width="18.33203125" style="2" customWidth="1"/>
    <col min="5" max="5" width="9.83203125" style="2" bestFit="1" customWidth="1"/>
    <col min="6" max="8" width="18.33203125" style="2" customWidth="1"/>
    <col min="9" max="11" width="8.83203125" style="2"/>
    <col min="12" max="12" width="5.5" style="2" customWidth="1"/>
    <col min="13" max="13" width="25" style="2" bestFit="1" customWidth="1"/>
    <col min="14" max="14" width="23.5" style="2" bestFit="1" customWidth="1"/>
    <col min="15" max="15" width="13.5" style="2" bestFit="1" customWidth="1"/>
    <col min="16" max="16" width="12.83203125" style="2" bestFit="1" customWidth="1"/>
    <col min="17" max="16384" width="8.83203125" style="2"/>
  </cols>
  <sheetData>
    <row r="1" spans="1:16" ht="30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"/>
    </row>
    <row r="2" spans="1:16" ht="18" customHeight="1" x14ac:dyDescent="0.2">
      <c r="A2" s="7" t="s">
        <v>1</v>
      </c>
      <c r="B2" s="8">
        <v>10</v>
      </c>
      <c r="C2" s="3"/>
      <c r="D2" s="3"/>
      <c r="E2" s="3"/>
      <c r="F2" s="3"/>
      <c r="G2" s="3"/>
      <c r="H2" s="3"/>
      <c r="I2" s="3"/>
      <c r="J2" s="3"/>
      <c r="K2" s="3"/>
    </row>
    <row r="3" spans="1:16" ht="18" customHeight="1" x14ac:dyDescent="0.2">
      <c r="A3" s="7" t="s">
        <v>2</v>
      </c>
      <c r="B3" s="9">
        <v>120</v>
      </c>
      <c r="C3" s="3"/>
      <c r="D3" s="3"/>
      <c r="E3" s="3"/>
      <c r="F3" s="3"/>
      <c r="G3" s="3"/>
      <c r="H3" s="3"/>
      <c r="I3" s="3"/>
      <c r="J3" s="3"/>
      <c r="K3" s="3"/>
    </row>
    <row r="4" spans="1:16" s="3" customFormat="1" ht="18" customHeight="1" x14ac:dyDescent="0.2">
      <c r="A4" s="7" t="s">
        <v>3</v>
      </c>
      <c r="B4" s="9">
        <v>0</v>
      </c>
    </row>
    <row r="5" spans="1:16" s="3" customFormat="1" ht="18" customHeight="1" x14ac:dyDescent="0.2">
      <c r="A5" s="7"/>
    </row>
    <row r="6" spans="1:16" s="3" customFormat="1" ht="18" customHeight="1" x14ac:dyDescent="0.2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6" s="3" customFormat="1" ht="18" customHeight="1" x14ac:dyDescent="0.2">
      <c r="A7" s="13" t="s">
        <v>5</v>
      </c>
      <c r="B7" s="13" t="s">
        <v>6</v>
      </c>
      <c r="C7" s="13" t="s">
        <v>7</v>
      </c>
      <c r="D7" s="13" t="s">
        <v>8</v>
      </c>
      <c r="E7" s="13"/>
      <c r="F7" s="13" t="s">
        <v>9</v>
      </c>
      <c r="G7" s="13" t="s">
        <v>10</v>
      </c>
      <c r="H7" s="13" t="s">
        <v>11</v>
      </c>
    </row>
    <row r="8" spans="1:16" s="3" customFormat="1" ht="18" customHeight="1" x14ac:dyDescent="0.2">
      <c r="A8" s="3" t="s">
        <v>12</v>
      </c>
      <c r="B8" s="14">
        <v>350</v>
      </c>
      <c r="C8" s="3" t="s">
        <v>13</v>
      </c>
      <c r="D8" s="9">
        <v>0</v>
      </c>
      <c r="E8" s="3" t="s">
        <v>14</v>
      </c>
      <c r="F8" s="3">
        <f t="shared" ref="F8:F14" si="0">D8*$B$3</f>
        <v>0</v>
      </c>
      <c r="G8" s="15">
        <f>((F8*B2)/2000)*B8</f>
        <v>0</v>
      </c>
      <c r="H8" s="15">
        <f t="shared" ref="H8:H21" si="1">G8/$B$2</f>
        <v>0</v>
      </c>
    </row>
    <row r="9" spans="1:16" s="3" customFormat="1" ht="18" customHeight="1" x14ac:dyDescent="0.2">
      <c r="A9" s="3" t="s">
        <v>15</v>
      </c>
      <c r="B9" s="14">
        <v>350</v>
      </c>
      <c r="C9" s="3" t="s">
        <v>13</v>
      </c>
      <c r="D9" s="9">
        <v>2</v>
      </c>
      <c r="E9" s="3" t="s">
        <v>14</v>
      </c>
      <c r="F9" s="3">
        <f t="shared" si="0"/>
        <v>240</v>
      </c>
      <c r="G9" s="15">
        <f t="shared" ref="G9:G13" si="2">((F9*J6)/2000)*B9</f>
        <v>0</v>
      </c>
      <c r="H9" s="15">
        <f t="shared" si="1"/>
        <v>0</v>
      </c>
      <c r="M9" s="79" t="s">
        <v>16</v>
      </c>
      <c r="N9" s="79"/>
      <c r="O9" s="79"/>
      <c r="P9" s="79"/>
    </row>
    <row r="10" spans="1:16" s="3" customFormat="1" ht="18" customHeight="1" x14ac:dyDescent="0.2">
      <c r="A10" s="3" t="s">
        <v>17</v>
      </c>
      <c r="B10" s="14">
        <v>200</v>
      </c>
      <c r="C10" s="3" t="s">
        <v>13</v>
      </c>
      <c r="D10" s="9">
        <v>0</v>
      </c>
      <c r="E10" s="3" t="s">
        <v>14</v>
      </c>
      <c r="F10" s="3">
        <f t="shared" si="0"/>
        <v>0</v>
      </c>
      <c r="G10" s="15">
        <f t="shared" si="2"/>
        <v>0</v>
      </c>
      <c r="H10" s="15">
        <f t="shared" si="1"/>
        <v>0</v>
      </c>
      <c r="M10" s="13" t="s">
        <v>18</v>
      </c>
      <c r="N10" s="13" t="s">
        <v>19</v>
      </c>
      <c r="O10" s="13" t="s">
        <v>20</v>
      </c>
      <c r="P10" s="13" t="s">
        <v>21</v>
      </c>
    </row>
    <row r="11" spans="1:16" s="3" customFormat="1" ht="18" customHeight="1" x14ac:dyDescent="0.2">
      <c r="A11" s="3" t="s">
        <v>22</v>
      </c>
      <c r="B11" s="14">
        <v>150</v>
      </c>
      <c r="C11" s="3" t="s">
        <v>13</v>
      </c>
      <c r="D11" s="9">
        <v>2</v>
      </c>
      <c r="E11" s="3" t="s">
        <v>14</v>
      </c>
      <c r="F11" s="3">
        <f t="shared" si="0"/>
        <v>240</v>
      </c>
      <c r="G11" s="15">
        <f>((F11*B3)/2000)*B11</f>
        <v>2160</v>
      </c>
      <c r="H11" s="15">
        <f t="shared" si="1"/>
        <v>216</v>
      </c>
      <c r="M11" s="9">
        <v>70</v>
      </c>
      <c r="N11" s="9">
        <v>120</v>
      </c>
      <c r="O11" s="3">
        <f>N11-M11</f>
        <v>50</v>
      </c>
      <c r="P11" s="16">
        <f>H22/O11</f>
        <v>4.4774400000000005</v>
      </c>
    </row>
    <row r="12" spans="1:16" s="3" customFormat="1" ht="18" customHeight="1" x14ac:dyDescent="0.2">
      <c r="A12" s="3" t="s">
        <v>23</v>
      </c>
      <c r="B12" s="14">
        <v>75</v>
      </c>
      <c r="C12" s="3" t="s">
        <v>13</v>
      </c>
      <c r="D12" s="9">
        <v>0</v>
      </c>
      <c r="E12" s="3" t="s">
        <v>14</v>
      </c>
      <c r="F12" s="3">
        <f t="shared" si="0"/>
        <v>0</v>
      </c>
      <c r="G12" s="15">
        <f>((F12*B4)/2000)*B12</f>
        <v>0</v>
      </c>
      <c r="H12" s="15">
        <f t="shared" si="1"/>
        <v>0</v>
      </c>
    </row>
    <row r="13" spans="1:16" s="3" customFormat="1" ht="18" customHeight="1" x14ac:dyDescent="0.2">
      <c r="A13" s="3" t="s">
        <v>24</v>
      </c>
      <c r="B13" s="14">
        <v>225</v>
      </c>
      <c r="C13" s="3" t="s">
        <v>13</v>
      </c>
      <c r="D13" s="9">
        <v>0</v>
      </c>
      <c r="E13" s="3" t="s">
        <v>14</v>
      </c>
      <c r="F13" s="3">
        <f t="shared" si="0"/>
        <v>0</v>
      </c>
      <c r="G13" s="15">
        <f t="shared" si="2"/>
        <v>0</v>
      </c>
      <c r="H13" s="15">
        <f t="shared" si="1"/>
        <v>0</v>
      </c>
    </row>
    <row r="14" spans="1:16" s="3" customFormat="1" ht="18" customHeight="1" x14ac:dyDescent="0.2">
      <c r="A14" s="3" t="s">
        <v>25</v>
      </c>
      <c r="B14" s="14">
        <v>6.5</v>
      </c>
      <c r="C14" s="3" t="s">
        <v>26</v>
      </c>
      <c r="D14" s="9">
        <v>1</v>
      </c>
      <c r="E14" s="3" t="s">
        <v>14</v>
      </c>
      <c r="F14" s="3">
        <f t="shared" si="0"/>
        <v>120</v>
      </c>
      <c r="G14" s="15">
        <f>((F14*J11)/56)*B14</f>
        <v>0</v>
      </c>
      <c r="H14" s="15">
        <f t="shared" si="1"/>
        <v>0</v>
      </c>
    </row>
    <row r="15" spans="1:16" s="3" customFormat="1" ht="18" customHeight="1" x14ac:dyDescent="0.2">
      <c r="A15" s="3" t="s">
        <v>27</v>
      </c>
      <c r="B15" s="14">
        <v>45</v>
      </c>
      <c r="C15" s="3" t="s">
        <v>28</v>
      </c>
      <c r="D15" s="17"/>
      <c r="E15" s="17"/>
      <c r="F15" s="17"/>
      <c r="G15" s="15">
        <f>((B15/5)*B2)*(B4/30)</f>
        <v>0</v>
      </c>
      <c r="H15" s="15">
        <f t="shared" si="1"/>
        <v>0</v>
      </c>
    </row>
    <row r="16" spans="1:16" s="3" customFormat="1" ht="18" customHeight="1" x14ac:dyDescent="0.2">
      <c r="A16" s="3" t="s">
        <v>29</v>
      </c>
      <c r="B16" s="14">
        <v>0.16</v>
      </c>
      <c r="C16" s="3" t="s">
        <v>30</v>
      </c>
      <c r="D16" s="9">
        <v>0.25</v>
      </c>
      <c r="E16" s="3" t="s">
        <v>14</v>
      </c>
      <c r="F16" s="3">
        <f>D16*$B$3</f>
        <v>30</v>
      </c>
      <c r="G16" s="15">
        <f>((F16*B2))*B16</f>
        <v>48</v>
      </c>
      <c r="H16" s="15">
        <f t="shared" si="1"/>
        <v>4.8</v>
      </c>
    </row>
    <row r="17" spans="1:9" s="3" customFormat="1" ht="18" customHeight="1" x14ac:dyDescent="0.2">
      <c r="A17" s="3" t="s">
        <v>31</v>
      </c>
      <c r="B17" s="14">
        <v>1.28</v>
      </c>
      <c r="C17" s="3" t="s">
        <v>30</v>
      </c>
      <c r="D17" s="9">
        <v>0.02</v>
      </c>
      <c r="E17" s="3" t="s">
        <v>14</v>
      </c>
      <c r="F17" s="3">
        <f>D17*$B$3</f>
        <v>2.4</v>
      </c>
      <c r="G17" s="15">
        <f>((F17*B2)*B17)</f>
        <v>30.72</v>
      </c>
      <c r="H17" s="15">
        <f t="shared" si="1"/>
        <v>3.0720000000000001</v>
      </c>
    </row>
    <row r="18" spans="1:9" s="3" customFormat="1" ht="18" customHeight="1" x14ac:dyDescent="0.2">
      <c r="A18" s="14" t="s">
        <v>58</v>
      </c>
      <c r="B18" s="14"/>
      <c r="C18" s="14" t="s">
        <v>13</v>
      </c>
      <c r="D18" s="18"/>
      <c r="E18" s="3" t="s">
        <v>14</v>
      </c>
      <c r="F18" s="3">
        <f>D18*$B$3</f>
        <v>0</v>
      </c>
      <c r="G18" s="15">
        <f>((F18*J13)/2000)*B18</f>
        <v>0</v>
      </c>
      <c r="H18" s="15">
        <f t="shared" si="1"/>
        <v>0</v>
      </c>
    </row>
    <row r="19" spans="1:9" s="3" customFormat="1" ht="18" customHeight="1" x14ac:dyDescent="0.2">
      <c r="A19" s="14" t="s">
        <v>58</v>
      </c>
      <c r="B19" s="14"/>
      <c r="C19" s="14" t="s">
        <v>13</v>
      </c>
      <c r="D19" s="18"/>
      <c r="E19" s="3" t="s">
        <v>14</v>
      </c>
      <c r="F19" s="3">
        <f t="shared" ref="F19:F20" si="3">D19*$B$3</f>
        <v>0</v>
      </c>
      <c r="G19" s="15">
        <f t="shared" ref="G19:G20" si="4">((F19*J14)/2000)*B19</f>
        <v>0</v>
      </c>
      <c r="H19" s="15">
        <f t="shared" si="1"/>
        <v>0</v>
      </c>
    </row>
    <row r="20" spans="1:9" s="3" customFormat="1" ht="18" customHeight="1" x14ac:dyDescent="0.2">
      <c r="A20" s="14" t="s">
        <v>58</v>
      </c>
      <c r="B20" s="14"/>
      <c r="C20" s="14" t="s">
        <v>13</v>
      </c>
      <c r="D20" s="18"/>
      <c r="E20" s="3" t="s">
        <v>14</v>
      </c>
      <c r="F20" s="3">
        <f t="shared" si="3"/>
        <v>0</v>
      </c>
      <c r="G20" s="15">
        <f t="shared" si="4"/>
        <v>0</v>
      </c>
      <c r="H20" s="15">
        <f t="shared" si="1"/>
        <v>0</v>
      </c>
    </row>
    <row r="21" spans="1:9" s="3" customFormat="1" ht="18" customHeight="1" x14ac:dyDescent="0.2">
      <c r="A21" s="14" t="s">
        <v>58</v>
      </c>
      <c r="B21" s="14"/>
      <c r="C21" s="14" t="s">
        <v>13</v>
      </c>
      <c r="D21" s="18"/>
      <c r="E21" s="3" t="s">
        <v>14</v>
      </c>
      <c r="F21" s="3">
        <f>D21*$B$3</f>
        <v>0</v>
      </c>
      <c r="G21" s="15">
        <f>((F21*J14)/2000)*B21</f>
        <v>0</v>
      </c>
      <c r="H21" s="15">
        <f t="shared" si="1"/>
        <v>0</v>
      </c>
    </row>
    <row r="22" spans="1:9" s="3" customFormat="1" ht="18" customHeight="1" thickBot="1" x14ac:dyDescent="0.25">
      <c r="A22" s="19" t="s">
        <v>32</v>
      </c>
      <c r="B22" s="20"/>
      <c r="C22" s="20"/>
      <c r="D22" s="20"/>
      <c r="E22" s="20"/>
      <c r="F22" s="20"/>
      <c r="G22" s="21">
        <f>SUM(G8:G21)</f>
        <v>2238.7199999999998</v>
      </c>
      <c r="H22" s="21">
        <f>SUM(H8:H21)</f>
        <v>223.87200000000001</v>
      </c>
    </row>
    <row r="23" spans="1:9" s="3" customFormat="1" ht="18" customHeight="1" thickTop="1" x14ac:dyDescent="0.2">
      <c r="A23" s="22"/>
      <c r="B23" s="22"/>
      <c r="C23" s="22"/>
      <c r="D23" s="22"/>
      <c r="E23" s="22"/>
      <c r="F23" s="22"/>
      <c r="G23" s="22"/>
      <c r="H23" s="22"/>
    </row>
    <row r="24" spans="1:9" s="3" customFormat="1" ht="18" customHeight="1" x14ac:dyDescent="0.2">
      <c r="A24" s="79" t="s">
        <v>33</v>
      </c>
      <c r="B24" s="79"/>
      <c r="C24" s="79"/>
      <c r="D24" s="79"/>
      <c r="E24" s="79"/>
      <c r="F24" s="79"/>
      <c r="G24" s="79"/>
      <c r="H24" s="79"/>
    </row>
    <row r="25" spans="1:9" s="3" customFormat="1" ht="18" customHeight="1" x14ac:dyDescent="0.2">
      <c r="A25" s="13"/>
      <c r="B25" s="13" t="s">
        <v>8</v>
      </c>
      <c r="C25" s="13" t="s">
        <v>7</v>
      </c>
      <c r="D25" s="13" t="s">
        <v>34</v>
      </c>
      <c r="E25" s="13"/>
      <c r="F25" s="13"/>
      <c r="G25" s="13" t="s">
        <v>10</v>
      </c>
      <c r="H25" s="13" t="s">
        <v>35</v>
      </c>
      <c r="I25" s="13"/>
    </row>
    <row r="26" spans="1:9" s="3" customFormat="1" ht="18" customHeight="1" x14ac:dyDescent="0.2">
      <c r="A26" s="23" t="s">
        <v>109</v>
      </c>
      <c r="B26" s="9">
        <v>0</v>
      </c>
      <c r="C26" s="3" t="s">
        <v>110</v>
      </c>
      <c r="D26" s="24">
        <v>150</v>
      </c>
      <c r="E26" s="25"/>
      <c r="F26" s="25"/>
      <c r="G26" s="26">
        <f>(D26*B26)</f>
        <v>0</v>
      </c>
      <c r="H26" s="27">
        <f t="shared" ref="H26:H34" si="5">G26/$B$2</f>
        <v>0</v>
      </c>
    </row>
    <row r="27" spans="1:9" s="3" customFormat="1" ht="18" customHeight="1" x14ac:dyDescent="0.2">
      <c r="A27" s="23" t="s">
        <v>36</v>
      </c>
      <c r="B27" s="9">
        <v>120</v>
      </c>
      <c r="C27" s="3" t="s">
        <v>37</v>
      </c>
      <c r="D27" s="28">
        <v>2</v>
      </c>
      <c r="E27" s="29"/>
      <c r="F27" s="29"/>
      <c r="G27" s="26">
        <f>(D27*B27)</f>
        <v>240</v>
      </c>
      <c r="H27" s="27">
        <f t="shared" si="5"/>
        <v>24</v>
      </c>
    </row>
    <row r="28" spans="1:9" s="3" customFormat="1" ht="18" customHeight="1" x14ac:dyDescent="0.2">
      <c r="A28" s="23" t="s">
        <v>38</v>
      </c>
      <c r="B28" s="9">
        <v>0</v>
      </c>
      <c r="C28" s="3" t="s">
        <v>39</v>
      </c>
      <c r="D28" s="28">
        <v>5</v>
      </c>
      <c r="E28" s="29"/>
      <c r="F28" s="29"/>
      <c r="G28" s="26">
        <f>D28*B28</f>
        <v>0</v>
      </c>
      <c r="H28" s="27">
        <f t="shared" si="5"/>
        <v>0</v>
      </c>
    </row>
    <row r="29" spans="1:9" s="3" customFormat="1" ht="18" customHeight="1" x14ac:dyDescent="0.2">
      <c r="A29" s="23" t="s">
        <v>40</v>
      </c>
      <c r="B29" s="9">
        <v>1</v>
      </c>
      <c r="C29" s="3" t="s">
        <v>41</v>
      </c>
      <c r="D29" s="28">
        <v>0.75</v>
      </c>
      <c r="E29" s="29"/>
      <c r="F29" s="29"/>
      <c r="G29" s="15">
        <f>(D29*B29)*K9</f>
        <v>0</v>
      </c>
      <c r="H29" s="27">
        <f t="shared" si="5"/>
        <v>0</v>
      </c>
    </row>
    <row r="30" spans="1:9" s="3" customFormat="1" ht="18" customHeight="1" x14ac:dyDescent="0.2">
      <c r="A30" s="23" t="s">
        <v>42</v>
      </c>
      <c r="B30" s="30">
        <v>2</v>
      </c>
      <c r="C30" s="3" t="s">
        <v>41</v>
      </c>
      <c r="D30" s="31">
        <v>0.5</v>
      </c>
      <c r="E30" s="29"/>
      <c r="F30" s="29"/>
      <c r="G30" s="15">
        <f>(D30*B30)*K9</f>
        <v>0</v>
      </c>
      <c r="H30" s="27">
        <f t="shared" si="5"/>
        <v>0</v>
      </c>
    </row>
    <row r="31" spans="1:9" s="3" customFormat="1" ht="18" customHeight="1" x14ac:dyDescent="0.2">
      <c r="A31" s="32" t="s">
        <v>43</v>
      </c>
      <c r="B31" s="33"/>
      <c r="C31" s="33"/>
      <c r="D31" s="33"/>
      <c r="E31" s="33"/>
      <c r="F31" s="34"/>
      <c r="G31" s="35">
        <v>0</v>
      </c>
      <c r="H31" s="27">
        <f t="shared" si="5"/>
        <v>0</v>
      </c>
    </row>
    <row r="32" spans="1:9" s="3" customFormat="1" ht="18" customHeight="1" x14ac:dyDescent="0.2">
      <c r="A32" s="36" t="s">
        <v>58</v>
      </c>
      <c r="B32" s="37"/>
      <c r="C32" s="37"/>
      <c r="D32" s="37"/>
      <c r="E32" s="37"/>
      <c r="F32" s="38"/>
      <c r="G32" s="14">
        <v>0</v>
      </c>
      <c r="H32" s="27">
        <f t="shared" si="5"/>
        <v>0</v>
      </c>
    </row>
    <row r="33" spans="1:8" s="3" customFormat="1" ht="18" customHeight="1" x14ac:dyDescent="0.2">
      <c r="A33" s="39" t="s">
        <v>58</v>
      </c>
      <c r="B33" s="40"/>
      <c r="C33" s="40"/>
      <c r="D33" s="40"/>
      <c r="E33" s="40"/>
      <c r="F33" s="41"/>
      <c r="G33" s="14">
        <v>0</v>
      </c>
      <c r="H33" s="27">
        <f t="shared" si="5"/>
        <v>0</v>
      </c>
    </row>
    <row r="34" spans="1:8" s="3" customFormat="1" ht="18" customHeight="1" x14ac:dyDescent="0.2">
      <c r="A34" s="39" t="s">
        <v>58</v>
      </c>
      <c r="B34" s="40"/>
      <c r="C34" s="40"/>
      <c r="D34" s="40"/>
      <c r="E34" s="40"/>
      <c r="F34" s="41"/>
      <c r="G34" s="14">
        <v>0</v>
      </c>
      <c r="H34" s="27">
        <f t="shared" si="5"/>
        <v>0</v>
      </c>
    </row>
    <row r="35" spans="1:8" s="3" customFormat="1" ht="18" customHeight="1" thickBot="1" x14ac:dyDescent="0.25">
      <c r="A35" s="19" t="s">
        <v>44</v>
      </c>
      <c r="B35" s="19"/>
      <c r="C35" s="19"/>
      <c r="D35" s="19"/>
      <c r="E35" s="19"/>
      <c r="F35" s="19"/>
      <c r="G35" s="42">
        <f>SUM(G26:G34)</f>
        <v>240</v>
      </c>
      <c r="H35" s="42">
        <f>SUM(H26:H34)</f>
        <v>24</v>
      </c>
    </row>
    <row r="36" spans="1:8" s="3" customFormat="1" ht="18" customHeight="1" thickTop="1" x14ac:dyDescent="0.2">
      <c r="A36" s="43"/>
      <c r="B36" s="43"/>
      <c r="C36" s="43"/>
      <c r="D36" s="43"/>
      <c r="E36" s="43"/>
      <c r="F36" s="43"/>
      <c r="G36" s="43"/>
      <c r="H36" s="43"/>
    </row>
    <row r="37" spans="1:8" s="5" customFormat="1" ht="19" thickBot="1" x14ac:dyDescent="0.25">
      <c r="A37" s="44" t="s">
        <v>45</v>
      </c>
      <c r="B37" s="44"/>
      <c r="C37" s="44"/>
      <c r="D37" s="44"/>
      <c r="E37" s="44"/>
      <c r="F37" s="44"/>
      <c r="G37" s="45">
        <f>G35+G22</f>
        <v>2478.7199999999998</v>
      </c>
      <c r="H37" s="45">
        <f>H35+H22</f>
        <v>247.87200000000001</v>
      </c>
    </row>
    <row r="38" spans="1:8" ht="15" thickTop="1" x14ac:dyDescent="0.15">
      <c r="A38" s="46"/>
      <c r="B38" s="46"/>
      <c r="C38" s="46"/>
      <c r="D38" s="46"/>
      <c r="E38" s="46"/>
      <c r="F38" s="46"/>
      <c r="G38" s="46"/>
      <c r="H38" s="46"/>
    </row>
  </sheetData>
  <sheetProtection algorithmName="SHA-512" hashValue="C3dreBTnJacaq7SV6Z61/GMoMQzU4bTQ2DIfc6lMEbqnSWyqsblwtjErIaLDk03x3y1UthdcHXGAuLwfcxFmhw==" saltValue="MA1977nxCSBGo2nnW4gdYg==" spinCount="100000" sheet="1" objects="1" scenarios="1" formatColumns="0" formatRows="0"/>
  <mergeCells count="2">
    <mergeCell ref="M9:P9"/>
    <mergeCell ref="A24:H2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434C-16A2-4AA6-A91D-E75D352754E0}">
  <sheetPr>
    <tabColor theme="4" tint="-0.249977111117893"/>
  </sheetPr>
  <dimension ref="A1:J67"/>
  <sheetViews>
    <sheetView zoomScale="101" workbookViewId="0">
      <selection activeCell="I12" sqref="I12"/>
    </sheetView>
  </sheetViews>
  <sheetFormatPr baseColWidth="10" defaultColWidth="8.83203125" defaultRowHeight="14" x14ac:dyDescent="0.15"/>
  <cols>
    <col min="1" max="1" width="31.33203125" style="2" bestFit="1" customWidth="1"/>
    <col min="2" max="5" width="18.33203125" style="2" customWidth="1"/>
    <col min="6" max="16384" width="8.83203125" style="2"/>
  </cols>
  <sheetData>
    <row r="1" spans="1:10" ht="30" customHeight="1" x14ac:dyDescent="0.15">
      <c r="A1" s="47" t="s">
        <v>46</v>
      </c>
      <c r="B1" s="47"/>
      <c r="C1" s="47"/>
      <c r="D1" s="47"/>
      <c r="E1" s="47"/>
      <c r="F1" s="47"/>
      <c r="G1" s="47"/>
      <c r="H1" s="47"/>
    </row>
    <row r="2" spans="1:10" ht="18" customHeight="1" x14ac:dyDescent="0.15">
      <c r="A2" s="74" t="s">
        <v>47</v>
      </c>
      <c r="B2" s="48"/>
      <c r="C2" s="48"/>
      <c r="D2" s="48"/>
      <c r="E2" s="48"/>
      <c r="F2" s="48"/>
      <c r="G2" s="48"/>
      <c r="H2" s="48"/>
    </row>
    <row r="3" spans="1:10" ht="18" customHeight="1" x14ac:dyDescent="0.2">
      <c r="A3" s="13" t="s">
        <v>48</v>
      </c>
      <c r="B3" s="13" t="s">
        <v>101</v>
      </c>
      <c r="C3" s="3"/>
      <c r="D3" s="2" t="s">
        <v>49</v>
      </c>
      <c r="E3" s="3"/>
      <c r="F3" s="3"/>
      <c r="G3" s="3"/>
    </row>
    <row r="4" spans="1:10" ht="18" customHeight="1" x14ac:dyDescent="0.2">
      <c r="A4" s="3" t="s">
        <v>50</v>
      </c>
      <c r="B4" s="27">
        <f>'Input Costs'!H22</f>
        <v>223.87200000000001</v>
      </c>
      <c r="C4" s="3"/>
      <c r="D4" s="3"/>
      <c r="E4" s="3"/>
      <c r="F4" s="3"/>
      <c r="G4" s="3"/>
      <c r="H4" s="3"/>
      <c r="I4" s="3"/>
      <c r="J4" s="3"/>
    </row>
    <row r="5" spans="1:10" ht="18" customHeight="1" x14ac:dyDescent="0.2">
      <c r="A5" s="3" t="s">
        <v>51</v>
      </c>
      <c r="B5" s="27">
        <f>'Input Costs'!H35</f>
        <v>24</v>
      </c>
      <c r="C5" s="3"/>
      <c r="D5" s="3"/>
      <c r="E5" s="3"/>
      <c r="F5" s="3"/>
      <c r="G5" s="3"/>
      <c r="H5" s="3"/>
      <c r="I5" s="3"/>
      <c r="J5" s="3"/>
    </row>
    <row r="6" spans="1:10" ht="18" customHeight="1" x14ac:dyDescent="0.2">
      <c r="A6" s="3" t="s">
        <v>52</v>
      </c>
      <c r="B6" s="18">
        <f>200/20</f>
        <v>10</v>
      </c>
      <c r="C6" s="3"/>
      <c r="D6" s="3"/>
      <c r="E6" s="3"/>
      <c r="F6" s="3"/>
      <c r="G6" s="3"/>
      <c r="H6" s="3"/>
      <c r="I6" s="3"/>
      <c r="J6" s="3"/>
    </row>
    <row r="7" spans="1:10" ht="18" customHeight="1" x14ac:dyDescent="0.2">
      <c r="A7" s="3" t="s">
        <v>53</v>
      </c>
      <c r="B7" s="18">
        <f>100/10</f>
        <v>10</v>
      </c>
      <c r="C7" s="3"/>
      <c r="D7" s="3"/>
      <c r="E7" s="3"/>
      <c r="F7" s="3"/>
      <c r="G7" s="3"/>
      <c r="H7" s="3"/>
      <c r="I7" s="3"/>
      <c r="J7" s="3"/>
    </row>
    <row r="8" spans="1:10" ht="18" customHeight="1" x14ac:dyDescent="0.2">
      <c r="A8" s="3" t="s">
        <v>54</v>
      </c>
      <c r="B8" s="18">
        <f>((3*10)*120)/20</f>
        <v>180</v>
      </c>
      <c r="C8" s="3"/>
      <c r="D8" s="3"/>
      <c r="E8" s="3"/>
      <c r="F8" s="3"/>
      <c r="G8" s="3"/>
      <c r="H8" s="3"/>
      <c r="I8" s="3"/>
      <c r="J8" s="3"/>
    </row>
    <row r="9" spans="1:10" ht="18" customHeight="1" x14ac:dyDescent="0.2">
      <c r="A9" s="3" t="s">
        <v>55</v>
      </c>
      <c r="B9" s="18">
        <v>150</v>
      </c>
      <c r="C9" s="3"/>
      <c r="D9" s="3"/>
      <c r="E9" s="3"/>
      <c r="F9" s="3"/>
      <c r="G9" s="3"/>
      <c r="H9" s="3"/>
      <c r="I9" s="3"/>
      <c r="J9" s="3"/>
    </row>
    <row r="10" spans="1:10" ht="18" customHeight="1" x14ac:dyDescent="0.2">
      <c r="A10" s="3" t="s">
        <v>56</v>
      </c>
      <c r="B10" s="18">
        <v>25</v>
      </c>
      <c r="C10" s="3"/>
      <c r="D10" s="3"/>
      <c r="E10" s="3"/>
      <c r="F10" s="3"/>
      <c r="G10" s="3"/>
      <c r="H10" s="3"/>
      <c r="I10" s="3"/>
      <c r="J10" s="3"/>
    </row>
    <row r="11" spans="1:10" ht="18" customHeight="1" x14ac:dyDescent="0.2">
      <c r="A11" s="3" t="s">
        <v>57</v>
      </c>
      <c r="B11" s="18">
        <v>10</v>
      </c>
      <c r="C11" s="3"/>
      <c r="D11" s="3"/>
      <c r="E11" s="3"/>
      <c r="F11" s="3"/>
      <c r="G11" s="3"/>
      <c r="H11" s="3"/>
      <c r="I11" s="3"/>
      <c r="J11" s="3"/>
    </row>
    <row r="12" spans="1:10" ht="18" customHeight="1" x14ac:dyDescent="0.2">
      <c r="A12" s="49" t="s">
        <v>58</v>
      </c>
      <c r="B12" s="18"/>
      <c r="C12" s="3"/>
      <c r="D12" s="3"/>
      <c r="E12" s="3"/>
      <c r="F12" s="3"/>
      <c r="G12" s="3"/>
      <c r="H12" s="3"/>
      <c r="I12" s="3"/>
      <c r="J12" s="3"/>
    </row>
    <row r="13" spans="1:10" ht="18" customHeight="1" thickBot="1" x14ac:dyDescent="0.25">
      <c r="A13" s="50" t="s">
        <v>59</v>
      </c>
      <c r="B13" s="51">
        <f>SUM(B4:B12)</f>
        <v>632.87200000000007</v>
      </c>
      <c r="C13" s="3"/>
      <c r="D13" s="3"/>
      <c r="E13" s="3"/>
      <c r="F13" s="3"/>
      <c r="G13" s="3"/>
      <c r="H13" s="3"/>
      <c r="I13" s="3"/>
      <c r="J13" s="3"/>
    </row>
    <row r="14" spans="1:10" ht="18" customHeight="1" thickTop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8" customHeight="1" x14ac:dyDescent="0.2">
      <c r="A15" s="3" t="s">
        <v>60</v>
      </c>
      <c r="B15" s="52">
        <v>150</v>
      </c>
      <c r="C15" s="3"/>
      <c r="D15" s="3"/>
      <c r="E15" s="3"/>
      <c r="F15" s="3"/>
      <c r="G15" s="3"/>
      <c r="H15" s="3"/>
      <c r="I15" s="3"/>
      <c r="J15" s="3"/>
    </row>
    <row r="16" spans="1:10" ht="18" customHeight="1" x14ac:dyDescent="0.2">
      <c r="A16" s="3" t="s">
        <v>61</v>
      </c>
      <c r="B16" s="53">
        <v>0.5</v>
      </c>
      <c r="C16" s="3"/>
      <c r="D16" s="3"/>
      <c r="E16" s="3"/>
      <c r="F16" s="3"/>
      <c r="G16" s="3"/>
      <c r="H16" s="3"/>
      <c r="I16" s="3"/>
      <c r="J16" s="3"/>
    </row>
    <row r="17" spans="1:10" ht="18" customHeight="1" x14ac:dyDescent="0.2">
      <c r="A17" s="3" t="s">
        <v>62</v>
      </c>
      <c r="B17" s="52">
        <f>B16*B15</f>
        <v>75</v>
      </c>
      <c r="C17" s="3"/>
      <c r="D17" s="3"/>
      <c r="E17" s="3"/>
      <c r="F17" s="3"/>
      <c r="G17" s="3"/>
      <c r="H17" s="3"/>
      <c r="I17" s="3"/>
      <c r="J17" s="3"/>
    </row>
    <row r="18" spans="1:10" ht="18" customHeight="1" x14ac:dyDescent="0.2">
      <c r="A18" s="3" t="s">
        <v>63</v>
      </c>
      <c r="B18" s="27">
        <f>B13/B17</f>
        <v>8.4382933333333341</v>
      </c>
      <c r="C18" s="3"/>
      <c r="D18" s="3"/>
      <c r="E18" s="3"/>
      <c r="F18" s="3"/>
      <c r="G18" s="3"/>
      <c r="H18" s="3"/>
      <c r="I18" s="3"/>
      <c r="J18" s="3"/>
    </row>
    <row r="19" spans="1:10" ht="18" customHeight="1" x14ac:dyDescent="0.2">
      <c r="A19" s="3" t="s">
        <v>64</v>
      </c>
      <c r="B19" s="52">
        <f>B17*0.5</f>
        <v>37.5</v>
      </c>
      <c r="C19" s="3" t="s">
        <v>65</v>
      </c>
      <c r="D19" s="3"/>
      <c r="E19" s="3"/>
      <c r="F19" s="3"/>
      <c r="G19" s="3"/>
      <c r="H19" s="3"/>
      <c r="I19" s="3"/>
      <c r="J19" s="3"/>
    </row>
    <row r="20" spans="1:10" ht="18" customHeight="1" x14ac:dyDescent="0.2">
      <c r="A20" s="3" t="s">
        <v>66</v>
      </c>
      <c r="B20" s="27">
        <f>B13/B19</f>
        <v>16.876586666666668</v>
      </c>
      <c r="C20" s="3"/>
      <c r="D20" s="3"/>
      <c r="E20" s="3"/>
      <c r="F20" s="3"/>
      <c r="G20" s="3"/>
      <c r="H20" s="3"/>
      <c r="I20" s="3"/>
      <c r="J20" s="3"/>
    </row>
    <row r="21" spans="1:10" ht="18" customHeight="1" x14ac:dyDescent="0.2">
      <c r="A21" s="3"/>
      <c r="B21" s="26"/>
      <c r="C21" s="3"/>
      <c r="D21" s="3"/>
      <c r="E21" s="3"/>
      <c r="F21" s="3"/>
      <c r="G21" s="3"/>
      <c r="H21" s="3"/>
      <c r="I21" s="3"/>
      <c r="J21" s="3"/>
    </row>
    <row r="22" spans="1:10" ht="18" customHeight="1" x14ac:dyDescent="0.2">
      <c r="A22" s="75" t="s">
        <v>67</v>
      </c>
      <c r="B22" s="54"/>
      <c r="C22" s="54"/>
      <c r="D22" s="54"/>
      <c r="E22" s="54"/>
      <c r="F22" s="54"/>
      <c r="G22" s="54"/>
      <c r="H22" s="55"/>
      <c r="I22" s="3"/>
      <c r="J22" s="3"/>
    </row>
    <row r="23" spans="1:10" ht="18" customHeight="1" x14ac:dyDescent="0.2">
      <c r="A23" s="3" t="s">
        <v>68</v>
      </c>
      <c r="B23" s="56">
        <v>0.1</v>
      </c>
      <c r="C23" s="3"/>
      <c r="D23" s="3"/>
      <c r="E23" s="3"/>
      <c r="F23" s="3"/>
      <c r="G23" s="3"/>
      <c r="H23" s="3"/>
      <c r="I23" s="3"/>
      <c r="J23" s="3"/>
    </row>
    <row r="24" spans="1:10" ht="18" customHeight="1" x14ac:dyDescent="0.2">
      <c r="A24" s="3" t="s">
        <v>69</v>
      </c>
      <c r="B24" s="57">
        <f>(1+B23)*B13</f>
        <v>696.15920000000017</v>
      </c>
      <c r="C24" s="3" t="s">
        <v>70</v>
      </c>
      <c r="D24" s="3"/>
      <c r="E24" s="3"/>
      <c r="F24" s="3"/>
      <c r="G24" s="3"/>
      <c r="H24" s="3"/>
      <c r="I24" s="3"/>
      <c r="J24" s="3"/>
    </row>
    <row r="25" spans="1:10" ht="18" customHeight="1" x14ac:dyDescent="0.2">
      <c r="A25" s="3" t="s">
        <v>71</v>
      </c>
      <c r="B25" s="27">
        <f>B24-B13</f>
        <v>63.287200000000098</v>
      </c>
      <c r="C25" s="3"/>
      <c r="D25" s="3"/>
      <c r="E25" s="3"/>
      <c r="F25" s="3"/>
      <c r="G25" s="3"/>
      <c r="H25" s="3"/>
      <c r="I25" s="3"/>
      <c r="J25" s="3"/>
    </row>
    <row r="26" spans="1:10" ht="18" customHeight="1" x14ac:dyDescent="0.2">
      <c r="A26" s="3"/>
      <c r="B26" s="27"/>
      <c r="C26" s="3"/>
      <c r="D26" s="3"/>
      <c r="E26" s="3"/>
      <c r="F26" s="3"/>
      <c r="G26" s="3"/>
      <c r="H26" s="3"/>
      <c r="I26" s="3"/>
      <c r="J26" s="3"/>
    </row>
    <row r="27" spans="1:10" ht="18" customHeight="1" x14ac:dyDescent="0.2">
      <c r="A27" s="77" t="s">
        <v>72</v>
      </c>
      <c r="B27" s="77"/>
      <c r="C27" s="77"/>
      <c r="D27" s="77"/>
      <c r="E27" s="77"/>
      <c r="F27" s="77"/>
      <c r="G27" s="77"/>
      <c r="H27" s="77"/>
      <c r="I27" s="3"/>
      <c r="J27" s="3"/>
    </row>
    <row r="28" spans="1:10" ht="18" customHeight="1" x14ac:dyDescent="0.2">
      <c r="A28" s="58"/>
      <c r="B28" s="58"/>
      <c r="C28" s="58"/>
      <c r="D28" s="58"/>
      <c r="E28" s="58"/>
      <c r="F28" s="58"/>
      <c r="G28" s="58"/>
      <c r="H28" s="58"/>
      <c r="I28" s="3"/>
      <c r="J28" s="3"/>
    </row>
    <row r="29" spans="1:10" ht="18" customHeight="1" x14ac:dyDescent="0.2">
      <c r="A29" s="3" t="s">
        <v>73</v>
      </c>
      <c r="B29" s="59">
        <v>50</v>
      </c>
      <c r="C29" s="3"/>
      <c r="D29" s="3"/>
      <c r="E29" s="3"/>
      <c r="F29" s="3"/>
      <c r="G29" s="3"/>
      <c r="H29" s="3"/>
      <c r="I29" s="3"/>
      <c r="J29" s="3"/>
    </row>
    <row r="30" spans="1:10" ht="18" customHeight="1" x14ac:dyDescent="0.2">
      <c r="A30" s="3" t="s">
        <v>74</v>
      </c>
      <c r="B30" s="57">
        <f>B29+B13</f>
        <v>682.87200000000007</v>
      </c>
      <c r="C30" s="3" t="s">
        <v>70</v>
      </c>
      <c r="D30" s="3"/>
      <c r="E30" s="3"/>
      <c r="F30" s="3"/>
      <c r="G30" s="3"/>
      <c r="H30" s="3"/>
      <c r="I30" s="3"/>
      <c r="J30" s="3"/>
    </row>
    <row r="31" spans="1:10" ht="18" customHeight="1" x14ac:dyDescent="0.2">
      <c r="A31" s="3"/>
      <c r="B31" s="27"/>
      <c r="C31" s="3"/>
      <c r="D31" s="3"/>
      <c r="E31" s="3"/>
      <c r="F31" s="3"/>
      <c r="G31" s="3"/>
      <c r="H31" s="3"/>
      <c r="I31" s="3"/>
      <c r="J31" s="3"/>
    </row>
    <row r="32" spans="1:10" ht="18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8" customHeight="1" x14ac:dyDescent="0.2">
      <c r="A33" s="75" t="s">
        <v>75</v>
      </c>
      <c r="B33" s="54"/>
      <c r="C33" s="54"/>
      <c r="D33" s="54"/>
      <c r="E33" s="54"/>
      <c r="F33" s="54"/>
      <c r="G33" s="54"/>
      <c r="H33" s="55"/>
      <c r="I33" s="3"/>
      <c r="J33" s="3"/>
    </row>
    <row r="34" spans="1:10" ht="18" customHeight="1" x14ac:dyDescent="0.2">
      <c r="A34" s="76" t="s">
        <v>103</v>
      </c>
      <c r="B34" s="60"/>
      <c r="C34" s="60"/>
      <c r="D34" s="60"/>
      <c r="E34" s="60"/>
      <c r="F34" s="60"/>
      <c r="G34" s="60"/>
      <c r="H34" s="60"/>
      <c r="J34" s="3"/>
    </row>
    <row r="35" spans="1:10" ht="18" customHeight="1" x14ac:dyDescent="0.2">
      <c r="A35" s="3"/>
      <c r="B35" s="3" t="s">
        <v>76</v>
      </c>
      <c r="C35" s="3" t="s">
        <v>77</v>
      </c>
      <c r="D35" s="3" t="s">
        <v>78</v>
      </c>
      <c r="E35" s="3" t="s">
        <v>79</v>
      </c>
      <c r="F35" s="3"/>
      <c r="G35" s="3" t="s">
        <v>116</v>
      </c>
      <c r="H35" s="3"/>
      <c r="I35" s="3"/>
      <c r="J35" s="3"/>
    </row>
    <row r="36" spans="1:10" ht="18" customHeight="1" x14ac:dyDescent="0.2">
      <c r="A36" s="3" t="s">
        <v>80</v>
      </c>
      <c r="B36" s="61">
        <v>0.3</v>
      </c>
      <c r="C36" s="62">
        <f>B36*$B$19</f>
        <v>11.25</v>
      </c>
      <c r="D36" s="18">
        <v>18</v>
      </c>
      <c r="E36" s="27">
        <f>D36*C36</f>
        <v>202.5</v>
      </c>
      <c r="F36" s="3"/>
      <c r="G36" s="3"/>
      <c r="H36" s="3"/>
      <c r="I36" s="3"/>
      <c r="J36" s="3"/>
    </row>
    <row r="37" spans="1:10" ht="18" customHeight="1" x14ac:dyDescent="0.2">
      <c r="A37" s="3" t="s">
        <v>81</v>
      </c>
      <c r="B37" s="61">
        <v>0.14000000000000001</v>
      </c>
      <c r="C37" s="62">
        <f t="shared" ref="C37:C41" si="0">B37*$B$19</f>
        <v>5.2500000000000009</v>
      </c>
      <c r="D37" s="18">
        <v>27</v>
      </c>
      <c r="E37" s="27">
        <f t="shared" ref="E37:E41" si="1">D37*C37</f>
        <v>141.75000000000003</v>
      </c>
      <c r="F37" s="3"/>
      <c r="G37" s="3" t="s">
        <v>82</v>
      </c>
      <c r="H37" s="3"/>
      <c r="I37" s="3"/>
      <c r="J37" s="3"/>
    </row>
    <row r="38" spans="1:10" ht="18" customHeight="1" x14ac:dyDescent="0.2">
      <c r="A38" s="3" t="s">
        <v>83</v>
      </c>
      <c r="B38" s="61">
        <v>0.15</v>
      </c>
      <c r="C38" s="62">
        <f t="shared" si="0"/>
        <v>5.625</v>
      </c>
      <c r="D38" s="18">
        <v>24</v>
      </c>
      <c r="E38" s="27">
        <f t="shared" si="1"/>
        <v>135</v>
      </c>
      <c r="F38" s="3"/>
      <c r="G38" s="3" t="s">
        <v>107</v>
      </c>
      <c r="H38" s="3"/>
      <c r="J38" s="63" t="s">
        <v>108</v>
      </c>
    </row>
    <row r="39" spans="1:10" ht="18" customHeight="1" x14ac:dyDescent="0.2">
      <c r="A39" s="3" t="s">
        <v>84</v>
      </c>
      <c r="B39" s="61">
        <v>0.31</v>
      </c>
      <c r="C39" s="62">
        <f t="shared" si="0"/>
        <v>11.625</v>
      </c>
      <c r="D39" s="18">
        <v>18</v>
      </c>
      <c r="E39" s="27">
        <f t="shared" si="1"/>
        <v>209.25</v>
      </c>
      <c r="F39" s="3"/>
      <c r="G39" s="3" t="s">
        <v>105</v>
      </c>
      <c r="I39" s="63" t="s">
        <v>106</v>
      </c>
      <c r="J39" s="3"/>
    </row>
    <row r="40" spans="1:10" ht="18" customHeight="1" x14ac:dyDescent="0.2">
      <c r="A40" s="3" t="s">
        <v>102</v>
      </c>
      <c r="B40" s="61">
        <v>0.03</v>
      </c>
      <c r="C40" s="62">
        <f t="shared" si="0"/>
        <v>1.125</v>
      </c>
      <c r="D40" s="18">
        <v>14</v>
      </c>
      <c r="E40" s="27">
        <f t="shared" si="1"/>
        <v>15.75</v>
      </c>
      <c r="F40" s="3"/>
      <c r="G40" s="3"/>
      <c r="H40" s="3"/>
      <c r="I40" s="3"/>
      <c r="J40" s="3"/>
    </row>
    <row r="41" spans="1:10" ht="18" customHeight="1" x14ac:dyDescent="0.2">
      <c r="A41" s="3" t="s">
        <v>85</v>
      </c>
      <c r="B41" s="61">
        <v>7.0000000000000007E-2</v>
      </c>
      <c r="C41" s="62">
        <f t="shared" si="0"/>
        <v>2.6250000000000004</v>
      </c>
      <c r="D41" s="18">
        <v>18</v>
      </c>
      <c r="E41" s="27">
        <f t="shared" si="1"/>
        <v>47.250000000000007</v>
      </c>
      <c r="F41" s="3"/>
      <c r="G41" s="3"/>
      <c r="H41" s="3"/>
      <c r="I41" s="3"/>
      <c r="J41" s="3"/>
    </row>
    <row r="42" spans="1:10" ht="18" customHeight="1" x14ac:dyDescent="0.2">
      <c r="A42" s="3"/>
      <c r="B42" s="64">
        <f>SUM(B36:B41)</f>
        <v>1</v>
      </c>
      <c r="C42" s="3"/>
      <c r="D42" s="3"/>
      <c r="E42" s="3"/>
      <c r="F42" s="3"/>
      <c r="G42" s="3"/>
      <c r="H42" s="3"/>
      <c r="I42" s="3"/>
      <c r="J42" s="3"/>
    </row>
    <row r="43" spans="1:10" ht="18" customHeight="1" thickBot="1" x14ac:dyDescent="0.25">
      <c r="A43" s="65" t="s">
        <v>86</v>
      </c>
      <c r="B43" s="65"/>
      <c r="C43" s="65"/>
      <c r="D43" s="65"/>
      <c r="E43" s="66">
        <f>SUM(E36:E41)</f>
        <v>751.5</v>
      </c>
      <c r="F43" s="67" t="s">
        <v>87</v>
      </c>
      <c r="G43" s="3"/>
      <c r="H43" s="3"/>
      <c r="I43" s="3"/>
      <c r="J43" s="3"/>
    </row>
    <row r="44" spans="1:10" ht="18" customHeight="1" thickTop="1" x14ac:dyDescent="0.2">
      <c r="A44" s="68" t="s">
        <v>88</v>
      </c>
      <c r="B44" s="68"/>
      <c r="C44" s="68"/>
      <c r="D44" s="68"/>
      <c r="E44" s="69">
        <f>E43-B13</f>
        <v>118.62799999999993</v>
      </c>
      <c r="F44" s="3"/>
      <c r="G44" s="3"/>
      <c r="H44" s="3"/>
      <c r="I44" s="3"/>
      <c r="J44" s="3"/>
    </row>
    <row r="45" spans="1:10" ht="18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8" customHeight="1" x14ac:dyDescent="0.2">
      <c r="A46" s="78" t="s">
        <v>72</v>
      </c>
      <c r="B46" s="78"/>
      <c r="C46" s="78"/>
      <c r="D46" s="78"/>
      <c r="E46" s="78"/>
      <c r="F46" s="78"/>
      <c r="G46" s="78"/>
      <c r="H46" s="78"/>
      <c r="I46" s="3"/>
      <c r="J46" s="3"/>
    </row>
    <row r="47" spans="1:10" ht="18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8" customHeight="1" x14ac:dyDescent="0.2">
      <c r="A48" s="70" t="s">
        <v>89</v>
      </c>
      <c r="B48" s="70"/>
      <c r="C48" s="70"/>
      <c r="D48" s="70"/>
      <c r="E48" s="70"/>
      <c r="F48" s="70"/>
      <c r="G48" s="70"/>
      <c r="H48" s="70"/>
      <c r="I48" s="3"/>
      <c r="J48" s="3"/>
    </row>
    <row r="49" spans="1:10" ht="18" customHeight="1" x14ac:dyDescent="0.2">
      <c r="A49" s="3"/>
      <c r="B49" s="3" t="s">
        <v>111</v>
      </c>
      <c r="C49" s="3" t="s">
        <v>78</v>
      </c>
      <c r="D49" s="3" t="s">
        <v>79</v>
      </c>
      <c r="E49" s="3"/>
      <c r="F49" s="3"/>
      <c r="G49" s="3"/>
      <c r="H49" s="3"/>
      <c r="I49" s="3"/>
      <c r="J49" s="3"/>
    </row>
    <row r="50" spans="1:10" ht="18" customHeight="1" x14ac:dyDescent="0.2">
      <c r="A50" s="3" t="s">
        <v>90</v>
      </c>
      <c r="B50" s="52">
        <v>8</v>
      </c>
      <c r="C50" s="18">
        <v>18</v>
      </c>
      <c r="D50" s="27">
        <f>C50*B50</f>
        <v>144</v>
      </c>
      <c r="E50" s="3"/>
      <c r="F50" s="3"/>
      <c r="G50" s="3"/>
      <c r="H50" s="3"/>
      <c r="I50" s="3"/>
      <c r="J50" s="3"/>
    </row>
    <row r="51" spans="1:10" ht="18" customHeight="1" x14ac:dyDescent="0.2">
      <c r="A51" s="3" t="s">
        <v>81</v>
      </c>
      <c r="B51" s="52">
        <v>6</v>
      </c>
      <c r="C51" s="18">
        <v>29</v>
      </c>
      <c r="D51" s="27">
        <f t="shared" ref="D51:D63" si="2">C51*B51</f>
        <v>174</v>
      </c>
      <c r="E51" s="3"/>
      <c r="F51" s="3"/>
      <c r="G51" s="3"/>
      <c r="H51" s="3"/>
      <c r="I51" s="3"/>
      <c r="J51" s="3"/>
    </row>
    <row r="52" spans="1:10" ht="18" customHeight="1" x14ac:dyDescent="0.2">
      <c r="A52" s="3" t="s">
        <v>91</v>
      </c>
      <c r="B52" s="52"/>
      <c r="C52" s="18">
        <v>26</v>
      </c>
      <c r="D52" s="27">
        <f t="shared" si="2"/>
        <v>0</v>
      </c>
      <c r="E52" s="3"/>
      <c r="F52" s="3"/>
      <c r="G52" s="3"/>
      <c r="H52" s="3"/>
      <c r="I52" s="3"/>
      <c r="J52" s="3"/>
    </row>
    <row r="53" spans="1:10" ht="18" customHeight="1" x14ac:dyDescent="0.2">
      <c r="A53" s="3" t="s">
        <v>92</v>
      </c>
      <c r="B53" s="52">
        <v>3</v>
      </c>
      <c r="C53" s="18">
        <v>25</v>
      </c>
      <c r="D53" s="27">
        <f t="shared" si="2"/>
        <v>75</v>
      </c>
      <c r="E53" s="3"/>
      <c r="F53" s="3"/>
      <c r="G53" s="3"/>
      <c r="H53" s="3"/>
      <c r="I53" s="3"/>
      <c r="J53" s="3"/>
    </row>
    <row r="54" spans="1:10" ht="18" customHeight="1" x14ac:dyDescent="0.2">
      <c r="A54" s="3" t="s">
        <v>83</v>
      </c>
      <c r="B54" s="52"/>
      <c r="C54" s="18">
        <v>20</v>
      </c>
      <c r="D54" s="27">
        <f t="shared" si="2"/>
        <v>0</v>
      </c>
      <c r="E54" s="3"/>
      <c r="F54" s="3"/>
      <c r="G54" s="3"/>
      <c r="H54" s="3"/>
      <c r="I54" s="3"/>
      <c r="J54" s="3"/>
    </row>
    <row r="55" spans="1:10" ht="18" customHeight="1" x14ac:dyDescent="0.2">
      <c r="A55" s="3" t="s">
        <v>93</v>
      </c>
      <c r="B55" s="52">
        <v>5</v>
      </c>
      <c r="C55" s="18">
        <v>20</v>
      </c>
      <c r="D55" s="27">
        <f t="shared" si="2"/>
        <v>100</v>
      </c>
      <c r="E55" s="3"/>
      <c r="F55" s="3"/>
      <c r="G55" s="3"/>
      <c r="H55" s="3"/>
      <c r="I55" s="3"/>
      <c r="J55" s="3"/>
    </row>
    <row r="56" spans="1:10" ht="18" customHeight="1" x14ac:dyDescent="0.2">
      <c r="A56" s="3" t="s">
        <v>94</v>
      </c>
      <c r="B56" s="52">
        <v>6</v>
      </c>
      <c r="C56" s="18">
        <v>20</v>
      </c>
      <c r="D56" s="27">
        <f t="shared" si="2"/>
        <v>120</v>
      </c>
      <c r="E56" s="3"/>
      <c r="F56" s="3"/>
      <c r="G56" s="3"/>
      <c r="H56" s="3"/>
      <c r="I56" s="3"/>
      <c r="J56" s="3"/>
    </row>
    <row r="57" spans="1:10" ht="18" customHeight="1" x14ac:dyDescent="0.2">
      <c r="A57" s="3" t="s">
        <v>95</v>
      </c>
      <c r="B57" s="52"/>
      <c r="C57" s="18">
        <v>20</v>
      </c>
      <c r="D57" s="27">
        <f t="shared" si="2"/>
        <v>0</v>
      </c>
      <c r="E57" s="3"/>
      <c r="F57" s="3"/>
      <c r="G57" s="3"/>
      <c r="H57" s="3"/>
      <c r="I57" s="3" t="s">
        <v>96</v>
      </c>
      <c r="J57" s="3"/>
    </row>
    <row r="58" spans="1:10" ht="18" customHeight="1" x14ac:dyDescent="0.2">
      <c r="A58" s="3" t="s">
        <v>97</v>
      </c>
      <c r="B58" s="52"/>
      <c r="C58" s="18">
        <v>20</v>
      </c>
      <c r="D58" s="27">
        <f t="shared" si="2"/>
        <v>0</v>
      </c>
      <c r="E58" s="3"/>
      <c r="F58" s="3"/>
      <c r="G58" s="3"/>
      <c r="H58" s="3"/>
      <c r="I58" s="3"/>
      <c r="J58" s="3"/>
    </row>
    <row r="59" spans="1:10" ht="18" customHeight="1" x14ac:dyDescent="0.2">
      <c r="A59" s="3" t="s">
        <v>98</v>
      </c>
      <c r="B59" s="52">
        <v>5</v>
      </c>
      <c r="C59" s="18">
        <v>20</v>
      </c>
      <c r="D59" s="27">
        <f t="shared" si="2"/>
        <v>100</v>
      </c>
      <c r="E59" s="3"/>
      <c r="F59" s="3"/>
      <c r="G59" s="3"/>
      <c r="H59" s="3"/>
      <c r="I59" s="3"/>
      <c r="J59" s="3"/>
    </row>
    <row r="60" spans="1:10" ht="18" customHeight="1" x14ac:dyDescent="0.2">
      <c r="A60" s="3" t="s">
        <v>85</v>
      </c>
      <c r="B60" s="52">
        <v>5</v>
      </c>
      <c r="C60" s="18">
        <v>20</v>
      </c>
      <c r="D60" s="27">
        <f t="shared" si="2"/>
        <v>100</v>
      </c>
      <c r="E60" s="3"/>
      <c r="F60" s="3"/>
      <c r="G60" s="3"/>
      <c r="H60" s="3"/>
      <c r="I60" s="3"/>
      <c r="J60" s="3"/>
    </row>
    <row r="61" spans="1:10" ht="18" customHeight="1" x14ac:dyDescent="0.2">
      <c r="A61" s="71" t="s">
        <v>99</v>
      </c>
      <c r="B61" s="52"/>
      <c r="C61" s="18">
        <v>20</v>
      </c>
      <c r="D61" s="27">
        <f t="shared" si="2"/>
        <v>0</v>
      </c>
      <c r="E61" s="3"/>
      <c r="F61" s="3"/>
      <c r="G61" s="3"/>
      <c r="H61" s="3"/>
      <c r="I61" s="3"/>
      <c r="J61" s="3"/>
    </row>
    <row r="62" spans="1:10" ht="18" customHeight="1" x14ac:dyDescent="0.2">
      <c r="A62" s="71" t="s">
        <v>99</v>
      </c>
      <c r="B62" s="52"/>
      <c r="C62" s="18">
        <v>20</v>
      </c>
      <c r="D62" s="27">
        <f t="shared" si="2"/>
        <v>0</v>
      </c>
      <c r="E62" s="3"/>
      <c r="F62" s="3"/>
      <c r="G62" s="3"/>
      <c r="H62" s="3"/>
      <c r="I62" s="3"/>
      <c r="J62" s="3"/>
    </row>
    <row r="63" spans="1:10" ht="18" customHeight="1" x14ac:dyDescent="0.2">
      <c r="A63" s="71" t="s">
        <v>99</v>
      </c>
      <c r="B63" s="52"/>
      <c r="C63" s="18">
        <v>18</v>
      </c>
      <c r="D63" s="27">
        <f t="shared" si="2"/>
        <v>0</v>
      </c>
      <c r="E63" s="3"/>
      <c r="F63" s="3"/>
      <c r="G63" s="3"/>
      <c r="H63" s="3"/>
      <c r="I63" s="3"/>
      <c r="J63" s="3"/>
    </row>
    <row r="64" spans="1:10" ht="18" customHeight="1" x14ac:dyDescent="0.2">
      <c r="A64" s="3" t="s">
        <v>100</v>
      </c>
      <c r="B64" s="3">
        <f>SUM(B50:B63)</f>
        <v>38</v>
      </c>
      <c r="C64" s="3"/>
      <c r="D64" s="3"/>
      <c r="E64" s="3"/>
      <c r="F64" s="3"/>
      <c r="G64" s="3"/>
      <c r="H64" s="3"/>
      <c r="I64" s="3"/>
      <c r="J64" s="3"/>
    </row>
    <row r="65" spans="1:10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s="5" customFormat="1" ht="19" thickBot="1" x14ac:dyDescent="0.25">
      <c r="A66" s="65" t="s">
        <v>86</v>
      </c>
      <c r="B66" s="65"/>
      <c r="C66" s="65"/>
      <c r="D66" s="65"/>
      <c r="E66" s="72">
        <f>SUM(D50:D63)</f>
        <v>813</v>
      </c>
      <c r="F66" s="73" t="s">
        <v>87</v>
      </c>
    </row>
    <row r="67" spans="1:10" s="5" customFormat="1" ht="19" thickTop="1" x14ac:dyDescent="0.2">
      <c r="A67" s="68" t="s">
        <v>88</v>
      </c>
      <c r="B67" s="68"/>
      <c r="C67" s="68"/>
      <c r="D67" s="68"/>
      <c r="E67" s="69">
        <f>E66-B13</f>
        <v>180.12799999999993</v>
      </c>
    </row>
  </sheetData>
  <sheetProtection algorithmName="SHA-512" hashValue="4CBEz1RbmRUAggfuyGytFJmO8TcrounFp5lGzbsbWnkLp8gMOHgFbmwsm5197TsN+PsZVGYwn7sZWX3DljxDuQ==" saltValue="Ft/h2h1lnTMAWoqWaVBVTw==" spinCount="100000" sheet="1" objects="1" scenarios="1" formatColumns="0" formatRows="0"/>
  <conditionalFormatting sqref="B42">
    <cfRule type="cellIs" dxfId="4" priority="4" operator="notEqual">
      <formula>1</formula>
    </cfRule>
  </conditionalFormatting>
  <conditionalFormatting sqref="E43">
    <cfRule type="cellIs" dxfId="3" priority="5" operator="greaterThanOrEqual">
      <formula>$B$13</formula>
    </cfRule>
    <cfRule type="cellIs" dxfId="2" priority="6" operator="lessThanOrEqual">
      <formula>$B$13</formula>
    </cfRule>
  </conditionalFormatting>
  <conditionalFormatting sqref="E66">
    <cfRule type="cellIs" dxfId="1" priority="2" operator="greaterThanOrEqual">
      <formula>$B$13</formula>
    </cfRule>
    <cfRule type="cellIs" dxfId="0" priority="3" operator="lessThanOrEqual">
      <formula>$B$13</formula>
    </cfRule>
  </conditionalFormatting>
  <hyperlinks>
    <hyperlink ref="I39" r:id="rId1" xr:uid="{7F051DA3-297D-486B-85BA-3A4813781450}"/>
    <hyperlink ref="J38" r:id="rId2" xr:uid="{5E87FD34-6EF0-4339-A855-1AA3CCFC212B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Costs</vt:lpstr>
      <vt:lpstr>Cut Pricing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Anonymous</dc:creator>
  <cp:keywords/>
  <dc:description/>
  <cp:lastModifiedBy>Cartney, Shelly</cp:lastModifiedBy>
  <cp:revision/>
  <dcterms:created xsi:type="dcterms:W3CDTF">2022-11-14T22:05:33Z</dcterms:created>
  <dcterms:modified xsi:type="dcterms:W3CDTF">2024-11-06T14:37:32Z</dcterms:modified>
  <cp:category/>
  <cp:contentStatus/>
</cp:coreProperties>
</file>