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hellycartney/Desktop/"/>
    </mc:Choice>
  </mc:AlternateContent>
  <xr:revisionPtr revIDLastSave="0" documentId="8_{6082E25D-E130-7148-A56D-B7211122C515}" xr6:coauthVersionLast="47" xr6:coauthVersionMax="47" xr10:uidLastSave="{00000000-0000-0000-0000-000000000000}"/>
  <bookViews>
    <workbookView xWindow="5240" yWindow="500" windowWidth="37120" windowHeight="26800" xr2:uid="{00000000-000D-0000-FFFF-FFFF00000000}"/>
  </bookViews>
  <sheets>
    <sheet name="Read Me" sheetId="10" r:id="rId1"/>
    <sheet name="Corn" sheetId="1" r:id="rId2"/>
    <sheet name="Soybeans" sheetId="7" r:id="rId3"/>
    <sheet name="Spring Wheat" sheetId="8" r:id="rId4"/>
    <sheet name="Winter Wheat" sheetId="9" r:id="rId5"/>
    <sheet name="Contact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B13" i="1"/>
  <c r="D13" i="1" s="1"/>
  <c r="E14" i="1"/>
  <c r="D11" i="9"/>
  <c r="E11" i="9"/>
  <c r="B12" i="9"/>
  <c r="D12" i="9" s="1"/>
  <c r="E12" i="9"/>
  <c r="G12" i="9"/>
  <c r="H12" i="9" s="1"/>
  <c r="D13" i="9"/>
  <c r="E13" i="9"/>
  <c r="G13" i="9"/>
  <c r="B14" i="9"/>
  <c r="G14" i="9" s="1"/>
  <c r="E14" i="9"/>
  <c r="B15" i="9"/>
  <c r="D15" i="9"/>
  <c r="E15" i="9"/>
  <c r="G15" i="9"/>
  <c r="D16" i="9"/>
  <c r="E16" i="9"/>
  <c r="G16" i="9"/>
  <c r="B17" i="9"/>
  <c r="D17" i="9"/>
  <c r="E17" i="9"/>
  <c r="G17" i="9"/>
  <c r="B18" i="9"/>
  <c r="G18" i="9" s="1"/>
  <c r="D18" i="9"/>
  <c r="E18" i="9"/>
  <c r="D19" i="9"/>
  <c r="E19" i="9"/>
  <c r="G19" i="9"/>
  <c r="B20" i="9"/>
  <c r="G20" i="9" s="1"/>
  <c r="D20" i="9"/>
  <c r="E20" i="9"/>
  <c r="D21" i="9"/>
  <c r="E21" i="9"/>
  <c r="G21" i="9"/>
  <c r="B22" i="9"/>
  <c r="G22" i="9" s="1"/>
  <c r="D22" i="9"/>
  <c r="E22" i="9"/>
  <c r="D23" i="9"/>
  <c r="E23" i="9"/>
  <c r="G23" i="9"/>
  <c r="D11" i="8"/>
  <c r="E11" i="8"/>
  <c r="B12" i="8"/>
  <c r="D12" i="8"/>
  <c r="E12" i="8"/>
  <c r="F12" i="8" s="1"/>
  <c r="G12" i="8"/>
  <c r="H12" i="8" s="1"/>
  <c r="D13" i="8"/>
  <c r="E13" i="8"/>
  <c r="G13" i="8"/>
  <c r="B14" i="8"/>
  <c r="D14" i="8"/>
  <c r="F14" i="8" s="1"/>
  <c r="E14" i="8"/>
  <c r="G14" i="8"/>
  <c r="B15" i="8"/>
  <c r="G15" i="8" s="1"/>
  <c r="D15" i="8"/>
  <c r="E15" i="8"/>
  <c r="D16" i="8"/>
  <c r="E16" i="8"/>
  <c r="G16" i="8"/>
  <c r="B17" i="8"/>
  <c r="G17" i="8" s="1"/>
  <c r="D17" i="8"/>
  <c r="E17" i="8"/>
  <c r="B18" i="8"/>
  <c r="G18" i="8" s="1"/>
  <c r="D18" i="8"/>
  <c r="E18" i="8"/>
  <c r="D19" i="8"/>
  <c r="E19" i="8"/>
  <c r="G19" i="8"/>
  <c r="B20" i="8"/>
  <c r="G20" i="8" s="1"/>
  <c r="E20" i="8"/>
  <c r="D21" i="8"/>
  <c r="E21" i="8"/>
  <c r="G21" i="8"/>
  <c r="B22" i="8"/>
  <c r="G22" i="8" s="1"/>
  <c r="E22" i="8"/>
  <c r="D23" i="8"/>
  <c r="E23" i="8"/>
  <c r="G23" i="8"/>
  <c r="D11" i="7"/>
  <c r="E11" i="7"/>
  <c r="D12" i="7"/>
  <c r="E12" i="7"/>
  <c r="G12" i="7"/>
  <c r="B13" i="7"/>
  <c r="G13" i="7" s="1"/>
  <c r="D13" i="7"/>
  <c r="E13" i="7"/>
  <c r="D14" i="7"/>
  <c r="E14" i="7"/>
  <c r="G14" i="7"/>
  <c r="B15" i="7"/>
  <c r="D15" i="7"/>
  <c r="E15" i="7"/>
  <c r="G15" i="7"/>
  <c r="D16" i="7"/>
  <c r="E16" i="7"/>
  <c r="G16" i="7"/>
  <c r="B17" i="7"/>
  <c r="D17" i="7" s="1"/>
  <c r="E17" i="7"/>
  <c r="D18" i="7"/>
  <c r="E18" i="7"/>
  <c r="G18" i="7"/>
  <c r="B19" i="7"/>
  <c r="D19" i="7"/>
  <c r="E19" i="7"/>
  <c r="G19" i="7"/>
  <c r="D20" i="7"/>
  <c r="E20" i="7"/>
  <c r="G20" i="7"/>
  <c r="B21" i="7"/>
  <c r="D21" i="7" s="1"/>
  <c r="E21" i="7"/>
  <c r="D22" i="7"/>
  <c r="E22" i="7"/>
  <c r="G22" i="7"/>
  <c r="B23" i="7"/>
  <c r="G23" i="7" s="1"/>
  <c r="E23" i="7"/>
  <c r="D24" i="7"/>
  <c r="E24" i="7"/>
  <c r="D12" i="1"/>
  <c r="E12" i="1"/>
  <c r="E13" i="1"/>
  <c r="D14" i="1"/>
  <c r="F14" i="1" s="1"/>
  <c r="G14" i="1"/>
  <c r="B15" i="1"/>
  <c r="D15" i="1"/>
  <c r="E15" i="1"/>
  <c r="G15" i="1"/>
  <c r="B16" i="1"/>
  <c r="D16" i="1" s="1"/>
  <c r="E16" i="1"/>
  <c r="G16" i="1"/>
  <c r="D17" i="1"/>
  <c r="E17" i="1"/>
  <c r="G17" i="1"/>
  <c r="B18" i="1"/>
  <c r="D18" i="1"/>
  <c r="E18" i="1"/>
  <c r="G18" i="1"/>
  <c r="D19" i="1"/>
  <c r="E19" i="1"/>
  <c r="G19" i="1"/>
  <c r="B20" i="1"/>
  <c r="G20" i="1" s="1"/>
  <c r="E20" i="1"/>
  <c r="D21" i="1"/>
  <c r="E21" i="1"/>
  <c r="G21" i="1"/>
  <c r="B22" i="1"/>
  <c r="G22" i="1" s="1"/>
  <c r="E22" i="1"/>
  <c r="D23" i="1"/>
  <c r="E23" i="1"/>
  <c r="G23" i="1"/>
  <c r="B24" i="1"/>
  <c r="D24" i="1"/>
  <c r="E24" i="1"/>
  <c r="F24" i="1"/>
  <c r="G24" i="1"/>
  <c r="B25" i="1"/>
  <c r="D25" i="1" s="1"/>
  <c r="E25" i="1"/>
  <c r="D26" i="1"/>
  <c r="E26" i="1"/>
  <c r="F17" i="1" l="1"/>
  <c r="F23" i="1"/>
  <c r="F21" i="1"/>
  <c r="F15" i="1"/>
  <c r="F18" i="1"/>
  <c r="F26" i="1"/>
  <c r="F13" i="1"/>
  <c r="F25" i="1"/>
  <c r="F12" i="1"/>
  <c r="F19" i="7"/>
  <c r="F24" i="7"/>
  <c r="F15" i="7"/>
  <c r="F16" i="7"/>
  <c r="F14" i="7"/>
  <c r="F15" i="8"/>
  <c r="F19" i="8"/>
  <c r="F23" i="8"/>
  <c r="F13" i="8"/>
  <c r="F12" i="9"/>
  <c r="F15" i="9"/>
  <c r="F22" i="9"/>
  <c r="F16" i="9"/>
  <c r="F21" i="9"/>
  <c r="F18" i="9"/>
  <c r="F19" i="9"/>
  <c r="F20" i="7"/>
  <c r="F17" i="9"/>
  <c r="D14" i="9"/>
  <c r="F14" i="9" s="1"/>
  <c r="F13" i="9"/>
  <c r="F11" i="9"/>
  <c r="F11" i="8"/>
  <c r="D22" i="8"/>
  <c r="F22" i="8" s="1"/>
  <c r="D20" i="8"/>
  <c r="F20" i="8" s="1"/>
  <c r="F17" i="8"/>
  <c r="F16" i="8"/>
  <c r="D23" i="7"/>
  <c r="F23" i="7" s="1"/>
  <c r="G21" i="7"/>
  <c r="G17" i="7"/>
  <c r="H21" i="7" s="1"/>
  <c r="F12" i="7"/>
  <c r="G13" i="1"/>
  <c r="D22" i="1"/>
  <c r="F22" i="1" s="1"/>
  <c r="D20" i="1"/>
  <c r="F20" i="1" s="1"/>
  <c r="F19" i="1"/>
  <c r="F16" i="1"/>
  <c r="H15" i="9"/>
  <c r="H16" i="9"/>
  <c r="F20" i="9"/>
  <c r="F23" i="9"/>
  <c r="F21" i="8"/>
  <c r="F18" i="8"/>
  <c r="F18" i="7"/>
  <c r="F22" i="7"/>
  <c r="F17" i="7"/>
  <c r="F21" i="7"/>
  <c r="F13" i="7"/>
  <c r="F11" i="7"/>
  <c r="H14" i="7"/>
  <c r="H13" i="7"/>
  <c r="H13" i="9"/>
  <c r="H17" i="8"/>
  <c r="H16" i="7"/>
  <c r="H12" i="7"/>
  <c r="H13" i="8"/>
  <c r="H14" i="9"/>
  <c r="H20" i="8"/>
  <c r="H21" i="9"/>
  <c r="H19" i="8"/>
  <c r="H16" i="8"/>
  <c r="H17" i="9"/>
  <c r="H14" i="8"/>
  <c r="H15" i="7"/>
  <c r="H23" i="9"/>
  <c r="H18" i="8"/>
  <c r="H23" i="8"/>
  <c r="H18" i="9"/>
  <c r="H22" i="8"/>
  <c r="H20" i="9"/>
  <c r="H21" i="8"/>
  <c r="H22" i="9"/>
  <c r="H15" i="8"/>
  <c r="H19" i="9"/>
  <c r="H17" i="7"/>
  <c r="H18" i="7" l="1"/>
  <c r="H20" i="7"/>
  <c r="H22" i="7"/>
  <c r="H19" i="7"/>
  <c r="H23" i="7"/>
</calcChain>
</file>

<file path=xl/sharedStrings.xml><?xml version="1.0" encoding="utf-8"?>
<sst xmlns="http://schemas.openxmlformats.org/spreadsheetml/2006/main" count="147" uniqueCount="55">
  <si>
    <t>Month</t>
  </si>
  <si>
    <t>Dec</t>
  </si>
  <si>
    <t>Mar</t>
  </si>
  <si>
    <t>May</t>
  </si>
  <si>
    <t>Jul</t>
  </si>
  <si>
    <t>Sep</t>
  </si>
  <si>
    <t>Nov</t>
  </si>
  <si>
    <t>Jan</t>
  </si>
  <si>
    <t>Feb</t>
  </si>
  <si>
    <t>Apr</t>
  </si>
  <si>
    <t>Jun</t>
  </si>
  <si>
    <t>Aug</t>
  </si>
  <si>
    <t>Storage</t>
  </si>
  <si>
    <t>(cents/bu/mo)</t>
  </si>
  <si>
    <t>Cost of Storage</t>
  </si>
  <si>
    <t>Oct</t>
  </si>
  <si>
    <t>Indicator</t>
  </si>
  <si>
    <t>SOYBEANS</t>
  </si>
  <si>
    <t>CORN</t>
  </si>
  <si>
    <t>Current</t>
  </si>
  <si>
    <t>Optimal Storage Calculator</t>
  </si>
  <si>
    <t>Harvest Month</t>
  </si>
  <si>
    <t>Futures Price</t>
  </si>
  <si>
    <t>Expected Basis</t>
  </si>
  <si>
    <t>Implied Forward Price</t>
  </si>
  <si>
    <t>Storage Cost (cumulative)</t>
  </si>
  <si>
    <t>Expected Cash Price</t>
  </si>
  <si>
    <t>SPRING WHEAT</t>
  </si>
  <si>
    <t xml:space="preserve">This calculator has been developed to provide price information to farmers making grain </t>
  </si>
  <si>
    <t xml:space="preserve">marketing decision. The calculator provdes the producers with the expected cash price for </t>
  </si>
  <si>
    <t xml:space="preserve">their crop. Carry in the market, basis and storage considerations are combined into one </t>
  </si>
  <si>
    <t xml:space="preserve">calculator to assit with market considerations. </t>
  </si>
  <si>
    <t xml:space="preserve">To use the calculator, fill in the YELLOW cells with the current futures prices from the CME, </t>
  </si>
  <si>
    <t xml:space="preserve">projected basis levels, and your storage cost. Futures prices can be found at </t>
  </si>
  <si>
    <t xml:space="preserve">Storage costs may be the commercial rate charged by an elevator, a rate determined by the </t>
  </si>
  <si>
    <t xml:space="preserve">producer that includes depreciation of storage equipment and in/out charges, or opportunity </t>
  </si>
  <si>
    <t>costs.</t>
  </si>
  <si>
    <t xml:space="preserve">SDSU Extension Grain Storage </t>
  </si>
  <si>
    <t>Calculator - - Read Me</t>
  </si>
  <si>
    <t xml:space="preserve">SDSU Extension is an equal opportunity provider and employer in accordance with the </t>
  </si>
  <si>
    <t xml:space="preserve">nondiscrimination policies of South Dakota State University, the South Dakota Board of </t>
  </si>
  <si>
    <t>Regents and the United States Department of Agriculture.</t>
  </si>
  <si>
    <t xml:space="preserve">Learn more at </t>
  </si>
  <si>
    <t>extension.sdstate.edu.</t>
  </si>
  <si>
    <t xml:space="preserve">Expected </t>
  </si>
  <si>
    <t>Basis</t>
  </si>
  <si>
    <t xml:space="preserve">Implied </t>
  </si>
  <si>
    <t>Forward Price</t>
  </si>
  <si>
    <t xml:space="preserve"> (cumulative)</t>
  </si>
  <si>
    <t>Storage Cost</t>
  </si>
  <si>
    <t>Cash Price</t>
  </si>
  <si>
    <t>https://www.cmegroup.com/trading/agricultural/.</t>
  </si>
  <si>
    <t xml:space="preserve"> Contact your local elevator for basis bids. </t>
  </si>
  <si>
    <t xml:space="preserve">the template assume no liability for use or misuse of this template or the decisions which result. </t>
  </si>
  <si>
    <t xml:space="preserve">This spreadsheet is intended for educational purposes only.  The authors and distributors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</si>
</sst>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;;;"/>
  </numFmts>
  <fonts count="2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D1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16" fillId="2" borderId="0" xfId="0" applyFont="1" applyFill="1"/>
    <xf numFmtId="0" fontId="2" fillId="2" borderId="0" xfId="0" applyFont="1" applyFill="1" applyAlignment="1">
      <alignment horizontal="left"/>
    </xf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8" fontId="2" fillId="2" borderId="0" xfId="0" applyNumberFormat="1" applyFont="1" applyFill="1" applyAlignment="1">
      <alignment horizontal="center"/>
    </xf>
    <xf numFmtId="8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1" xfId="0" applyFont="1" applyFill="1" applyBorder="1"/>
    <xf numFmtId="2" fontId="2" fillId="2" borderId="0" xfId="0" applyNumberFormat="1" applyFont="1" applyFill="1"/>
    <xf numFmtId="164" fontId="2" fillId="2" borderId="0" xfId="0" applyNumberFormat="1" applyFont="1" applyFill="1"/>
    <xf numFmtId="0" fontId="9" fillId="0" borderId="1" xfId="0" applyFont="1" applyBorder="1"/>
    <xf numFmtId="0" fontId="2" fillId="0" borderId="1" xfId="0" applyFont="1" applyBorder="1"/>
    <xf numFmtId="0" fontId="15" fillId="2" borderId="0" xfId="0" applyFont="1" applyFill="1" applyAlignment="1">
      <alignment horizontal="center"/>
    </xf>
    <xf numFmtId="164" fontId="14" fillId="2" borderId="0" xfId="0" applyNumberFormat="1" applyFont="1" applyFill="1"/>
    <xf numFmtId="164" fontId="0" fillId="2" borderId="0" xfId="0" applyNumberFormat="1" applyFill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44" fontId="9" fillId="3" borderId="1" xfId="1" applyFont="1" applyFill="1" applyBorder="1" applyAlignment="1" applyProtection="1">
      <alignment horizontal="center"/>
      <protection locked="0"/>
    </xf>
    <xf numFmtId="44" fontId="2" fillId="3" borderId="1" xfId="1" applyFont="1" applyFill="1" applyBorder="1" applyAlignment="1" applyProtection="1">
      <alignment horizontal="center"/>
      <protection locked="0"/>
    </xf>
    <xf numFmtId="44" fontId="9" fillId="2" borderId="1" xfId="1" applyFont="1" applyFill="1" applyBorder="1" applyAlignment="1" applyProtection="1">
      <alignment horizontal="center"/>
    </xf>
    <xf numFmtId="44" fontId="2" fillId="2" borderId="1" xfId="1" applyFont="1" applyFill="1" applyBorder="1" applyAlignment="1" applyProtection="1">
      <alignment horizontal="center"/>
    </xf>
    <xf numFmtId="8" fontId="2" fillId="0" borderId="0" xfId="0" applyNumberFormat="1" applyFont="1" applyAlignment="1">
      <alignment horizontal="center"/>
    </xf>
    <xf numFmtId="44" fontId="2" fillId="0" borderId="0" xfId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3" borderId="1" xfId="0" applyFont="1" applyFill="1" applyBorder="1" applyProtection="1">
      <protection locked="0"/>
    </xf>
    <xf numFmtId="44" fontId="9" fillId="0" borderId="1" xfId="1" applyFont="1" applyFill="1" applyBorder="1" applyAlignment="1" applyProtection="1">
      <alignment horizontal="center"/>
      <protection locked="0"/>
    </xf>
    <xf numFmtId="44" fontId="9" fillId="0" borderId="1" xfId="1" applyFont="1" applyFill="1" applyBorder="1" applyAlignment="1" applyProtection="1">
      <alignment horizontal="center"/>
    </xf>
    <xf numFmtId="44" fontId="2" fillId="0" borderId="1" xfId="1" applyFont="1" applyFill="1" applyBorder="1" applyAlignment="1" applyProtection="1">
      <alignment horizontal="center"/>
    </xf>
    <xf numFmtId="44" fontId="2" fillId="3" borderId="1" xfId="0" applyNumberFormat="1" applyFont="1" applyFill="1" applyBorder="1" applyProtection="1">
      <protection locked="0"/>
    </xf>
    <xf numFmtId="8" fontId="17" fillId="0" borderId="0" xfId="0" applyNumberFormat="1" applyFont="1" applyAlignment="1">
      <alignment horizontal="center"/>
    </xf>
    <xf numFmtId="44" fontId="17" fillId="0" borderId="0" xfId="1" applyFont="1" applyFill="1" applyBorder="1" applyAlignment="1" applyProtection="1">
      <alignment horizontal="center"/>
    </xf>
    <xf numFmtId="0" fontId="17" fillId="0" borderId="0" xfId="0" applyFont="1"/>
    <xf numFmtId="44" fontId="2" fillId="2" borderId="1" xfId="0" applyNumberFormat="1" applyFont="1" applyFill="1" applyBorder="1"/>
    <xf numFmtId="44" fontId="2" fillId="0" borderId="0" xfId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19" fillId="0" borderId="0" xfId="0" applyFont="1" applyAlignment="1">
      <alignment vertical="top"/>
    </xf>
    <xf numFmtId="0" fontId="19" fillId="0" borderId="0" xfId="0" applyFont="1"/>
    <xf numFmtId="0" fontId="20" fillId="0" borderId="0" xfId="3" applyFont="1" applyAlignment="1">
      <alignment vertical="top"/>
    </xf>
    <xf numFmtId="0" fontId="19" fillId="0" borderId="0" xfId="2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3" applyFont="1" applyAlignment="1">
      <alignment vertical="top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8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Price Comparison over time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76539012168933E-2"/>
          <c:y val="0.14955645161290324"/>
          <c:w val="0.75312574564543067"/>
          <c:h val="0.64961868173736348"/>
        </c:manualLayout>
      </c:layout>
      <c:lineChart>
        <c:grouping val="standard"/>
        <c:varyColors val="0"/>
        <c:ser>
          <c:idx val="0"/>
          <c:order val="0"/>
          <c:tx>
            <c:strRef>
              <c:f>Corn!$B$11</c:f>
              <c:strCache>
                <c:ptCount val="1"/>
                <c:pt idx="0">
                  <c:v>Futures Price</c:v>
                </c:pt>
              </c:strCache>
            </c:strRef>
          </c:tx>
          <c:spPr>
            <a:ln w="28575" cap="rnd">
              <a:solidFill>
                <a:srgbClr val="00309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091"/>
              </a:solidFill>
              <a:ln w="9525">
                <a:solidFill>
                  <a:srgbClr val="003091"/>
                </a:solidFill>
              </a:ln>
              <a:effectLst/>
            </c:spPr>
          </c:marker>
          <c:cat>
            <c:strRef>
              <c:f>Corn!$A$12:$A$26</c:f>
              <c:strCache>
                <c:ptCount val="15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Dec</c:v>
                </c:pt>
              </c:strCache>
            </c:strRef>
          </c:cat>
          <c:val>
            <c:numRef>
              <c:f>Corn!$B$12:$B$26</c:f>
              <c:numCache>
                <c:formatCode>_("$"* #,##0.00_);_("$"* \(#,##0.00\);_("$"* "-"??_);_(@_)</c:formatCode>
                <c:ptCount val="15"/>
                <c:pt idx="0">
                  <c:v>4.12</c:v>
                </c:pt>
                <c:pt idx="1">
                  <c:v>4.12</c:v>
                </c:pt>
                <c:pt idx="2">
                  <c:v>4.12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4.41</c:v>
                </c:pt>
                <c:pt idx="7">
                  <c:v>4.41</c:v>
                </c:pt>
                <c:pt idx="8">
                  <c:v>4.47</c:v>
                </c:pt>
                <c:pt idx="9">
                  <c:v>4.47</c:v>
                </c:pt>
                <c:pt idx="10">
                  <c:v>4.4400000000000004</c:v>
                </c:pt>
                <c:pt idx="11">
                  <c:v>4.4400000000000004</c:v>
                </c:pt>
                <c:pt idx="12">
                  <c:v>4.49</c:v>
                </c:pt>
                <c:pt idx="13">
                  <c:v>4.49</c:v>
                </c:pt>
                <c:pt idx="14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1-1642-8E97-82AC5DE27D97}"/>
            </c:ext>
          </c:extLst>
        </c:ser>
        <c:ser>
          <c:idx val="1"/>
          <c:order val="1"/>
          <c:tx>
            <c:strRef>
              <c:f>Corn!$D$10</c:f>
              <c:strCache>
                <c:ptCount val="1"/>
                <c:pt idx="0">
                  <c:v>Implied </c:v>
                </c:pt>
              </c:strCache>
            </c:strRef>
          </c:tx>
          <c:spPr>
            <a:ln w="28575" cap="rnd">
              <a:solidFill>
                <a:srgbClr val="FFD1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D100"/>
              </a:solidFill>
              <a:ln w="9525">
                <a:solidFill>
                  <a:srgbClr val="FFD100"/>
                </a:solidFill>
              </a:ln>
              <a:effectLst/>
            </c:spPr>
          </c:marker>
          <c:cat>
            <c:strRef>
              <c:f>Corn!$A$12:$A$26</c:f>
              <c:strCache>
                <c:ptCount val="15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Dec</c:v>
                </c:pt>
              </c:strCache>
            </c:strRef>
          </c:cat>
          <c:val>
            <c:numRef>
              <c:f>Corn!$D$12:$D$26</c:f>
              <c:numCache>
                <c:formatCode>_("$"* #,##0.00_);_("$"* \(#,##0.00\);_("$"* "-"??_);_(@_)</c:formatCode>
                <c:ptCount val="15"/>
                <c:pt idx="0">
                  <c:v>3.52</c:v>
                </c:pt>
                <c:pt idx="1">
                  <c:v>3.52</c:v>
                </c:pt>
                <c:pt idx="2">
                  <c:v>3.5700000000000003</c:v>
                </c:pt>
                <c:pt idx="3">
                  <c:v>3.65</c:v>
                </c:pt>
                <c:pt idx="4">
                  <c:v>3.6999999999999997</c:v>
                </c:pt>
                <c:pt idx="5">
                  <c:v>3.75</c:v>
                </c:pt>
                <c:pt idx="6">
                  <c:v>3.81</c:v>
                </c:pt>
                <c:pt idx="7">
                  <c:v>3.81</c:v>
                </c:pt>
                <c:pt idx="8">
                  <c:v>3.8699999999999997</c:v>
                </c:pt>
                <c:pt idx="9">
                  <c:v>3.8699999999999997</c:v>
                </c:pt>
                <c:pt idx="10">
                  <c:v>3.8400000000000003</c:v>
                </c:pt>
                <c:pt idx="11">
                  <c:v>3.8400000000000003</c:v>
                </c:pt>
                <c:pt idx="12">
                  <c:v>3.89</c:v>
                </c:pt>
                <c:pt idx="13">
                  <c:v>3.89</c:v>
                </c:pt>
                <c:pt idx="14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1-1642-8E97-82AC5DE27D97}"/>
            </c:ext>
          </c:extLst>
        </c:ser>
        <c:ser>
          <c:idx val="3"/>
          <c:order val="2"/>
          <c:tx>
            <c:strRef>
              <c:f>Corn!$F$10</c:f>
              <c:strCache>
                <c:ptCount val="1"/>
                <c:pt idx="0">
                  <c:v>Expected </c:v>
                </c:pt>
              </c:strCache>
            </c:strRef>
          </c:tx>
          <c:spPr>
            <a:ln w="28575" cap="rnd">
              <a:solidFill>
                <a:srgbClr val="0085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550"/>
              </a:solidFill>
              <a:ln w="9525">
                <a:solidFill>
                  <a:srgbClr val="008550"/>
                </a:solidFill>
              </a:ln>
              <a:effectLst/>
            </c:spPr>
          </c:marker>
          <c:cat>
            <c:strRef>
              <c:f>Corn!$A$12:$A$26</c:f>
              <c:strCache>
                <c:ptCount val="15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Dec</c:v>
                </c:pt>
              </c:strCache>
            </c:strRef>
          </c:cat>
          <c:val>
            <c:numRef>
              <c:f>Corn!$F$12:$F$26</c:f>
              <c:numCache>
                <c:formatCode>_("$"* #,##0.00_);_("$"* \(#,##0.00\);_("$"* "-"??_);_(@_)</c:formatCode>
                <c:ptCount val="15"/>
                <c:pt idx="0">
                  <c:v>3.52</c:v>
                </c:pt>
                <c:pt idx="1">
                  <c:v>3.46</c:v>
                </c:pt>
                <c:pt idx="2">
                  <c:v>3.45</c:v>
                </c:pt>
                <c:pt idx="3">
                  <c:v>3.4699999999999998</c:v>
                </c:pt>
                <c:pt idx="4">
                  <c:v>3.46</c:v>
                </c:pt>
                <c:pt idx="5">
                  <c:v>3.45</c:v>
                </c:pt>
                <c:pt idx="6">
                  <c:v>3.45</c:v>
                </c:pt>
                <c:pt idx="7">
                  <c:v>3.39</c:v>
                </c:pt>
                <c:pt idx="8">
                  <c:v>3.3899999999999997</c:v>
                </c:pt>
                <c:pt idx="9">
                  <c:v>3.3299999999999996</c:v>
                </c:pt>
                <c:pt idx="10">
                  <c:v>3.24</c:v>
                </c:pt>
                <c:pt idx="11">
                  <c:v>3.1800000000000006</c:v>
                </c:pt>
                <c:pt idx="12">
                  <c:v>3.17</c:v>
                </c:pt>
                <c:pt idx="13">
                  <c:v>3.1100000000000003</c:v>
                </c:pt>
                <c:pt idx="14">
                  <c:v>3.0500000000000003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1-1642-8E97-82AC5DE27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1024"/>
        <c:axId val="1"/>
      </c:lineChart>
      <c:catAx>
        <c:axId val="88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5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11187664041993"/>
          <c:y val="0.91212503175006354"/>
          <c:w val="0.62123138489220331"/>
          <c:h val="7.39153531368970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Price Comparison over time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12902648532569E-2"/>
          <c:y val="0.1612608695652174"/>
          <c:w val="0.6881633261751372"/>
          <c:h val="0.69005100992810675"/>
        </c:manualLayout>
      </c:layout>
      <c:lineChart>
        <c:grouping val="standard"/>
        <c:varyColors val="0"/>
        <c:ser>
          <c:idx val="0"/>
          <c:order val="0"/>
          <c:tx>
            <c:strRef>
              <c:f>Soybeans!$B$10</c:f>
              <c:strCache>
                <c:ptCount val="1"/>
                <c:pt idx="0">
                  <c:v>Futures Price</c:v>
                </c:pt>
              </c:strCache>
            </c:strRef>
          </c:tx>
          <c:spPr>
            <a:ln w="28575" cap="rnd">
              <a:solidFill>
                <a:srgbClr val="00309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091"/>
              </a:solidFill>
              <a:ln w="9525">
                <a:solidFill>
                  <a:srgbClr val="003091"/>
                </a:solidFill>
              </a:ln>
              <a:effectLst/>
            </c:spPr>
          </c:marker>
          <c:cat>
            <c:strRef>
              <c:f>Soybeans!$A$11:$A$24</c:f>
              <c:strCache>
                <c:ptCount val="14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</c:strCache>
            </c:strRef>
          </c:cat>
          <c:val>
            <c:numRef>
              <c:f>Soybeans!$B$11:$B$24</c:f>
              <c:numCache>
                <c:formatCode>_("$"* #,##0.00_);_("$"* \(#,##0.00\);_("$"* "-"??_);_(@_)</c:formatCode>
                <c:ptCount val="14"/>
                <c:pt idx="0">
                  <c:v>10.07</c:v>
                </c:pt>
                <c:pt idx="1">
                  <c:v>10.07</c:v>
                </c:pt>
                <c:pt idx="2">
                  <c:v>10.26</c:v>
                </c:pt>
                <c:pt idx="3">
                  <c:v>10.26</c:v>
                </c:pt>
                <c:pt idx="4">
                  <c:v>10.4</c:v>
                </c:pt>
                <c:pt idx="5">
                  <c:v>10.4</c:v>
                </c:pt>
                <c:pt idx="6">
                  <c:v>10.55</c:v>
                </c:pt>
                <c:pt idx="7">
                  <c:v>10.55</c:v>
                </c:pt>
                <c:pt idx="8">
                  <c:v>10.65</c:v>
                </c:pt>
                <c:pt idx="9">
                  <c:v>10.65</c:v>
                </c:pt>
                <c:pt idx="10">
                  <c:v>10.57</c:v>
                </c:pt>
                <c:pt idx="11">
                  <c:v>10.57</c:v>
                </c:pt>
                <c:pt idx="12">
                  <c:v>10.6</c:v>
                </c:pt>
                <c:pt idx="1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A-0741-AC86-FA094567CDD9}"/>
            </c:ext>
          </c:extLst>
        </c:ser>
        <c:ser>
          <c:idx val="1"/>
          <c:order val="1"/>
          <c:tx>
            <c:strRef>
              <c:f>Soybeans!$D$10</c:f>
              <c:strCache>
                <c:ptCount val="1"/>
                <c:pt idx="0">
                  <c:v>Implied Forward Price</c:v>
                </c:pt>
              </c:strCache>
            </c:strRef>
          </c:tx>
          <c:spPr>
            <a:ln w="28575" cap="rnd">
              <a:solidFill>
                <a:srgbClr val="FFD1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D100"/>
              </a:solidFill>
              <a:ln w="9525">
                <a:solidFill>
                  <a:srgbClr val="FFD100"/>
                </a:solidFill>
              </a:ln>
              <a:effectLst/>
            </c:spPr>
          </c:marker>
          <c:cat>
            <c:strRef>
              <c:f>Soybeans!$A$11:$A$24</c:f>
              <c:strCache>
                <c:ptCount val="14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</c:strCache>
            </c:strRef>
          </c:cat>
          <c:val>
            <c:numRef>
              <c:f>Soybeans!$D$11:$D$24</c:f>
              <c:numCache>
                <c:formatCode>_("$"* #,##0.00_);_("$"* \(#,##0.00\);_("$"* "-"??_);_(@_)</c:formatCode>
                <c:ptCount val="14"/>
                <c:pt idx="0">
                  <c:v>9.370000000000001</c:v>
                </c:pt>
                <c:pt idx="1">
                  <c:v>9.370000000000001</c:v>
                </c:pt>
                <c:pt idx="2">
                  <c:v>9.4599999999999991</c:v>
                </c:pt>
                <c:pt idx="3">
                  <c:v>9.4599999999999991</c:v>
                </c:pt>
                <c:pt idx="4">
                  <c:v>9.5</c:v>
                </c:pt>
                <c:pt idx="5">
                  <c:v>9.5500000000000007</c:v>
                </c:pt>
                <c:pt idx="6">
                  <c:v>9.65</c:v>
                </c:pt>
                <c:pt idx="7">
                  <c:v>9.75</c:v>
                </c:pt>
                <c:pt idx="8">
                  <c:v>9.85</c:v>
                </c:pt>
                <c:pt idx="9">
                  <c:v>9.85</c:v>
                </c:pt>
                <c:pt idx="10">
                  <c:v>9.77</c:v>
                </c:pt>
                <c:pt idx="11">
                  <c:v>9.77</c:v>
                </c:pt>
                <c:pt idx="12">
                  <c:v>9.7999999999999989</c:v>
                </c:pt>
                <c:pt idx="13">
                  <c:v>9.7999999999999989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A-0741-AC86-FA094567CDD9}"/>
            </c:ext>
          </c:extLst>
        </c:ser>
        <c:ser>
          <c:idx val="3"/>
          <c:order val="2"/>
          <c:tx>
            <c:strRef>
              <c:f>Soybeans!$F$10</c:f>
              <c:strCache>
                <c:ptCount val="1"/>
                <c:pt idx="0">
                  <c:v>Expected Cash Price</c:v>
                </c:pt>
              </c:strCache>
            </c:strRef>
          </c:tx>
          <c:spPr>
            <a:ln w="28575" cap="rnd">
              <a:solidFill>
                <a:srgbClr val="0085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550"/>
              </a:solidFill>
              <a:ln w="9525">
                <a:solidFill>
                  <a:srgbClr val="008550"/>
                </a:solidFill>
              </a:ln>
              <a:effectLst/>
            </c:spPr>
          </c:marker>
          <c:cat>
            <c:strRef>
              <c:f>Soybeans!$A$11:$A$24</c:f>
              <c:strCache>
                <c:ptCount val="14"/>
                <c:pt idx="0">
                  <c:v>Current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</c:strCache>
            </c:strRef>
          </c:cat>
          <c:val>
            <c:numRef>
              <c:f>Soybeans!$F$11:$F$24</c:f>
              <c:numCache>
                <c:formatCode>_("$"* #,##0.00_);_("$"* \(#,##0.00\);_("$"* "-"??_);_(@_)</c:formatCode>
                <c:ptCount val="14"/>
                <c:pt idx="0">
                  <c:v>9.370000000000001</c:v>
                </c:pt>
                <c:pt idx="1">
                  <c:v>9.370000000000001</c:v>
                </c:pt>
                <c:pt idx="2">
                  <c:v>9.36</c:v>
                </c:pt>
                <c:pt idx="3">
                  <c:v>9.26</c:v>
                </c:pt>
                <c:pt idx="4">
                  <c:v>9.1999999999999993</c:v>
                </c:pt>
                <c:pt idx="5">
                  <c:v>9.15</c:v>
                </c:pt>
                <c:pt idx="6">
                  <c:v>9.15</c:v>
                </c:pt>
                <c:pt idx="7">
                  <c:v>9.15</c:v>
                </c:pt>
                <c:pt idx="8">
                  <c:v>9.15</c:v>
                </c:pt>
                <c:pt idx="9">
                  <c:v>9.0499999999999989</c:v>
                </c:pt>
                <c:pt idx="10">
                  <c:v>8.8699999999999992</c:v>
                </c:pt>
                <c:pt idx="11">
                  <c:v>8.77</c:v>
                </c:pt>
                <c:pt idx="12">
                  <c:v>8.6999999999999993</c:v>
                </c:pt>
                <c:pt idx="13">
                  <c:v>8.5999999999999979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7A-0741-AC86-FA094567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288"/>
        <c:axId val="1"/>
      </c:lineChart>
      <c:catAx>
        <c:axId val="1099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9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636930326890956"/>
          <c:y val="0.92176720853441707"/>
          <c:w val="0.62123138489220331"/>
          <c:h val="7.39153531368970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Price Comparison over time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76539012168933E-2"/>
          <c:y val="0.1612608695652174"/>
          <c:w val="0.69679968981150087"/>
          <c:h val="0.65961622731941116"/>
        </c:manualLayout>
      </c:layout>
      <c:lineChart>
        <c:grouping val="standard"/>
        <c:varyColors val="0"/>
        <c:ser>
          <c:idx val="0"/>
          <c:order val="0"/>
          <c:tx>
            <c:strRef>
              <c:f>'Spring Wheat'!$B$10</c:f>
              <c:strCache>
                <c:ptCount val="1"/>
                <c:pt idx="0">
                  <c:v>Futures Price</c:v>
                </c:pt>
              </c:strCache>
            </c:strRef>
          </c:tx>
          <c:spPr>
            <a:ln w="28575" cap="rnd">
              <a:solidFill>
                <a:srgbClr val="00309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091"/>
              </a:solidFill>
              <a:ln w="9525">
                <a:solidFill>
                  <a:srgbClr val="003091"/>
                </a:solidFill>
              </a:ln>
              <a:effectLst/>
            </c:spPr>
          </c:marker>
          <c:cat>
            <c:strRef>
              <c:f>'Spring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'Spring Wheat'!$B$11:$B$23</c:f>
              <c:numCache>
                <c:formatCode>_("$"* #,##0.00_);_("$"* \(#,##0.00\);_("$"* "-"??_);_(@_)</c:formatCode>
                <c:ptCount val="13"/>
                <c:pt idx="0">
                  <c:v>5.74</c:v>
                </c:pt>
                <c:pt idx="1">
                  <c:v>6.22</c:v>
                </c:pt>
                <c:pt idx="2">
                  <c:v>6.22</c:v>
                </c:pt>
                <c:pt idx="3">
                  <c:v>5.74</c:v>
                </c:pt>
                <c:pt idx="4">
                  <c:v>5.74</c:v>
                </c:pt>
                <c:pt idx="5">
                  <c:v>5.74</c:v>
                </c:pt>
                <c:pt idx="6">
                  <c:v>5.93</c:v>
                </c:pt>
                <c:pt idx="7">
                  <c:v>5.93</c:v>
                </c:pt>
                <c:pt idx="8">
                  <c:v>5.93</c:v>
                </c:pt>
                <c:pt idx="9">
                  <c:v>6.04</c:v>
                </c:pt>
                <c:pt idx="10">
                  <c:v>6.04</c:v>
                </c:pt>
                <c:pt idx="11">
                  <c:v>6.1</c:v>
                </c:pt>
                <c:pt idx="12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3-7D46-94F9-2716F421EEDB}"/>
            </c:ext>
          </c:extLst>
        </c:ser>
        <c:ser>
          <c:idx val="1"/>
          <c:order val="1"/>
          <c:tx>
            <c:strRef>
              <c:f>'Spring Wheat'!$D$10</c:f>
              <c:strCache>
                <c:ptCount val="1"/>
                <c:pt idx="0">
                  <c:v>Implied Forward Price</c:v>
                </c:pt>
              </c:strCache>
            </c:strRef>
          </c:tx>
          <c:spPr>
            <a:ln w="28575" cap="rnd">
              <a:solidFill>
                <a:srgbClr val="FFD1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D100"/>
              </a:solidFill>
              <a:ln w="9525">
                <a:solidFill>
                  <a:srgbClr val="FFD100"/>
                </a:solidFill>
              </a:ln>
              <a:effectLst/>
            </c:spPr>
          </c:marker>
          <c:cat>
            <c:strRef>
              <c:f>'Spring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'Spring Wheat'!$D$11:$D$23</c:f>
              <c:numCache>
                <c:formatCode>_("$"* #,##0.00_);_("$"* \(#,##0.00\);_("$"* "-"??_);_(@_)</c:formatCode>
                <c:ptCount val="13"/>
                <c:pt idx="0">
                  <c:v>4.79</c:v>
                </c:pt>
                <c:pt idx="1">
                  <c:v>5.27</c:v>
                </c:pt>
                <c:pt idx="2">
                  <c:v>5.27</c:v>
                </c:pt>
                <c:pt idx="3">
                  <c:v>4.74</c:v>
                </c:pt>
                <c:pt idx="4">
                  <c:v>4.74</c:v>
                </c:pt>
                <c:pt idx="5">
                  <c:v>4.79</c:v>
                </c:pt>
                <c:pt idx="6">
                  <c:v>4.9799999999999995</c:v>
                </c:pt>
                <c:pt idx="7">
                  <c:v>5.0299999999999994</c:v>
                </c:pt>
                <c:pt idx="8">
                  <c:v>5.08</c:v>
                </c:pt>
                <c:pt idx="9">
                  <c:v>5.19</c:v>
                </c:pt>
                <c:pt idx="10">
                  <c:v>5.24</c:v>
                </c:pt>
                <c:pt idx="11">
                  <c:v>5.3</c:v>
                </c:pt>
                <c:pt idx="12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3-7D46-94F9-2716F421EEDB}"/>
            </c:ext>
          </c:extLst>
        </c:ser>
        <c:ser>
          <c:idx val="3"/>
          <c:order val="2"/>
          <c:tx>
            <c:strRef>
              <c:f>'Spring Wheat'!$F$10</c:f>
              <c:strCache>
                <c:ptCount val="1"/>
                <c:pt idx="0">
                  <c:v>Expected Cash Price</c:v>
                </c:pt>
              </c:strCache>
            </c:strRef>
          </c:tx>
          <c:spPr>
            <a:ln w="28575" cap="rnd">
              <a:solidFill>
                <a:srgbClr val="0085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550"/>
              </a:solidFill>
              <a:ln w="9525">
                <a:solidFill>
                  <a:srgbClr val="008550"/>
                </a:solidFill>
              </a:ln>
              <a:effectLst/>
            </c:spPr>
          </c:marker>
          <c:cat>
            <c:strRef>
              <c:f>'Spring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'Spring Wheat'!$F$11:$F$23</c:f>
              <c:numCache>
                <c:formatCode>_("$"* #,##0.00_);_("$"* \(#,##0.00\);_("$"* "-"??_);_(@_)</c:formatCode>
                <c:ptCount val="13"/>
                <c:pt idx="0">
                  <c:v>4.71</c:v>
                </c:pt>
                <c:pt idx="1">
                  <c:v>5.2299999999999995</c:v>
                </c:pt>
                <c:pt idx="2">
                  <c:v>5.1899999999999995</c:v>
                </c:pt>
                <c:pt idx="3">
                  <c:v>4.62</c:v>
                </c:pt>
                <c:pt idx="4">
                  <c:v>4.58</c:v>
                </c:pt>
                <c:pt idx="5">
                  <c:v>4.59</c:v>
                </c:pt>
                <c:pt idx="6">
                  <c:v>4.7399999999999993</c:v>
                </c:pt>
                <c:pt idx="7">
                  <c:v>4.7499999999999991</c:v>
                </c:pt>
                <c:pt idx="8">
                  <c:v>4.76</c:v>
                </c:pt>
                <c:pt idx="9">
                  <c:v>4.83</c:v>
                </c:pt>
                <c:pt idx="10">
                  <c:v>4.84</c:v>
                </c:pt>
                <c:pt idx="11">
                  <c:v>4.8599999999999994</c:v>
                </c:pt>
                <c:pt idx="12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3-7D46-94F9-2716F421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7440"/>
        <c:axId val="1"/>
      </c:lineChart>
      <c:catAx>
        <c:axId val="574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77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64217967072297"/>
          <c:y val="0.91583828701254244"/>
          <c:w val="0.62123138489220331"/>
          <c:h val="7.39153531368970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Price Comparison over time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76539012168933E-2"/>
          <c:y val="0.1612608695652174"/>
          <c:w val="0.69679968981150087"/>
          <c:h val="0.65092057514549806"/>
        </c:manualLayout>
      </c:layout>
      <c:lineChart>
        <c:grouping val="standard"/>
        <c:varyColors val="0"/>
        <c:ser>
          <c:idx val="0"/>
          <c:order val="0"/>
          <c:tx>
            <c:strRef>
              <c:f>'Winter Wheat'!$B$10</c:f>
              <c:strCache>
                <c:ptCount val="1"/>
                <c:pt idx="0">
                  <c:v>Futures Price</c:v>
                </c:pt>
              </c:strCache>
            </c:strRef>
          </c:tx>
          <c:spPr>
            <a:ln w="28575" cap="rnd">
              <a:solidFill>
                <a:srgbClr val="00309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091"/>
              </a:solidFill>
              <a:ln w="9525">
                <a:solidFill>
                  <a:srgbClr val="003091"/>
                </a:solidFill>
              </a:ln>
              <a:effectLst/>
            </c:spPr>
          </c:marker>
          <c:cat>
            <c:strRef>
              <c:f>'Winter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'Winter Wheat'!$B$11:$B$23</c:f>
              <c:numCache>
                <c:formatCode>_("$"* #,##0.00_);_("$"* \(#,##0.00\);_("$"* "-"??_);_(@_)</c:formatCode>
                <c:ptCount val="13"/>
                <c:pt idx="0">
                  <c:v>5.78</c:v>
                </c:pt>
                <c:pt idx="1">
                  <c:v>5.78</c:v>
                </c:pt>
                <c:pt idx="2">
                  <c:v>5.78</c:v>
                </c:pt>
                <c:pt idx="3">
                  <c:v>5.78</c:v>
                </c:pt>
                <c:pt idx="4">
                  <c:v>5.78</c:v>
                </c:pt>
                <c:pt idx="5">
                  <c:v>5.78</c:v>
                </c:pt>
                <c:pt idx="6">
                  <c:v>5.91</c:v>
                </c:pt>
                <c:pt idx="7">
                  <c:v>5.91</c:v>
                </c:pt>
                <c:pt idx="8">
                  <c:v>5.91</c:v>
                </c:pt>
                <c:pt idx="9">
                  <c:v>5.98</c:v>
                </c:pt>
                <c:pt idx="10">
                  <c:v>5.98</c:v>
                </c:pt>
                <c:pt idx="11">
                  <c:v>6.03</c:v>
                </c:pt>
                <c:pt idx="12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0-194E-A988-7C6401257C73}"/>
            </c:ext>
          </c:extLst>
        </c:ser>
        <c:ser>
          <c:idx val="1"/>
          <c:order val="1"/>
          <c:tx>
            <c:strRef>
              <c:f>'Winter Wheat'!$D$10</c:f>
              <c:strCache>
                <c:ptCount val="1"/>
                <c:pt idx="0">
                  <c:v>Implied Forward Price</c:v>
                </c:pt>
              </c:strCache>
            </c:strRef>
          </c:tx>
          <c:spPr>
            <a:ln w="28575" cap="rnd">
              <a:solidFill>
                <a:srgbClr val="FFD1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D100"/>
              </a:solidFill>
              <a:ln w="9525">
                <a:solidFill>
                  <a:srgbClr val="FFD100"/>
                </a:solidFill>
              </a:ln>
              <a:effectLst/>
            </c:spPr>
          </c:marker>
          <c:cat>
            <c:strRef>
              <c:f>'Winter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'Winter Wheat'!$D$11:$D$23</c:f>
              <c:numCache>
                <c:formatCode>_("$"* #,##0.00_);_("$"* \(#,##0.00\);_("$"* "-"??_);_(@_)</c:formatCode>
                <c:ptCount val="13"/>
                <c:pt idx="0">
                  <c:v>4.83</c:v>
                </c:pt>
                <c:pt idx="1">
                  <c:v>4.83</c:v>
                </c:pt>
                <c:pt idx="2">
                  <c:v>4.83</c:v>
                </c:pt>
                <c:pt idx="3">
                  <c:v>4.78</c:v>
                </c:pt>
                <c:pt idx="4">
                  <c:v>4.78</c:v>
                </c:pt>
                <c:pt idx="5">
                  <c:v>4.83</c:v>
                </c:pt>
                <c:pt idx="6">
                  <c:v>5.0600000000000005</c:v>
                </c:pt>
                <c:pt idx="7">
                  <c:v>5.0600000000000005</c:v>
                </c:pt>
                <c:pt idx="8">
                  <c:v>5.0600000000000005</c:v>
                </c:pt>
                <c:pt idx="9">
                  <c:v>5.03</c:v>
                </c:pt>
                <c:pt idx="10">
                  <c:v>5.08</c:v>
                </c:pt>
                <c:pt idx="11">
                  <c:v>5.13</c:v>
                </c:pt>
                <c:pt idx="12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0-194E-A988-7C6401257C73}"/>
            </c:ext>
          </c:extLst>
        </c:ser>
        <c:ser>
          <c:idx val="3"/>
          <c:order val="2"/>
          <c:tx>
            <c:strRef>
              <c:f>'Winter Wheat'!$F$10</c:f>
              <c:strCache>
                <c:ptCount val="1"/>
                <c:pt idx="0">
                  <c:v>Expected Cash Price</c:v>
                </c:pt>
              </c:strCache>
            </c:strRef>
          </c:tx>
          <c:spPr>
            <a:ln w="28575" cap="rnd">
              <a:solidFill>
                <a:srgbClr val="0085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550"/>
              </a:solidFill>
              <a:ln w="9525">
                <a:solidFill>
                  <a:srgbClr val="008550"/>
                </a:solidFill>
              </a:ln>
              <a:effectLst/>
            </c:spPr>
          </c:marker>
          <c:cat>
            <c:strRef>
              <c:f>'Winter Wheat'!$A$11:$A$23</c:f>
              <c:strCache>
                <c:ptCount val="13"/>
                <c:pt idx="0">
                  <c:v>Current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'Winter Wheat'!$F$11:$F$23</c:f>
              <c:numCache>
                <c:formatCode>_("$"* #,##0.00_);_("$"* \(#,##0.00\);_("$"* "-"??_);_(@_)</c:formatCode>
                <c:ptCount val="13"/>
                <c:pt idx="0">
                  <c:v>4.79</c:v>
                </c:pt>
                <c:pt idx="1">
                  <c:v>4.79</c:v>
                </c:pt>
                <c:pt idx="2">
                  <c:v>4.75</c:v>
                </c:pt>
                <c:pt idx="3">
                  <c:v>4.66</c:v>
                </c:pt>
                <c:pt idx="4">
                  <c:v>4.62</c:v>
                </c:pt>
                <c:pt idx="5">
                  <c:v>4.63</c:v>
                </c:pt>
                <c:pt idx="6">
                  <c:v>4.82</c:v>
                </c:pt>
                <c:pt idx="7">
                  <c:v>4.78</c:v>
                </c:pt>
                <c:pt idx="8">
                  <c:v>4.74</c:v>
                </c:pt>
                <c:pt idx="9">
                  <c:v>4.67</c:v>
                </c:pt>
                <c:pt idx="10">
                  <c:v>4.68</c:v>
                </c:pt>
                <c:pt idx="11">
                  <c:v>4.6899999999999995</c:v>
                </c:pt>
                <c:pt idx="12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0-194E-A988-7C6401257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74272"/>
        <c:axId val="1"/>
      </c:lineChart>
      <c:catAx>
        <c:axId val="4514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147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43005845860177"/>
          <c:y val="0.9087237247517973"/>
          <c:w val="0.62123138489220331"/>
          <c:h val="7.39153531368970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482600</xdr:colOff>
      <xdr:row>0</xdr:row>
      <xdr:rowOff>165100</xdr:rowOff>
    </xdr:from>
    <xdr:to>
      <xdr:col>9</xdr:col>
      <xdr:colOff>505883</xdr:colOff>
      <xdr:row>5</xdr:row>
      <xdr:rowOff>213730</xdr:rowOff>
    </xdr:to>
    <xdr:pic>
      <xdr:nvPicPr>
        <xdr:cNvPr id="26636" name="Picture 1" descr="South Dakota State University Extension logo">
          <a:extLst>
            <a:ext uri="{FF2B5EF4-FFF2-40B4-BE49-F238E27FC236}">
              <a16:creationId xmlns:a16="http://schemas.microsoft.com/office/drawing/2014/main" id="{56F8EC5F-084E-874A-9704-4BF5F19C8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11600" y="165100"/>
          <a:ext cx="2042583" cy="131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735728</xdr:colOff>
      <xdr:row>0</xdr:row>
      <xdr:rowOff>47625</xdr:rowOff>
    </xdr:from>
    <xdr:to>
      <xdr:col>5</xdr:col>
      <xdr:colOff>973834</xdr:colOff>
      <xdr:row>4</xdr:row>
      <xdr:rowOff>66675</xdr:rowOff>
    </xdr:to>
    <xdr:pic>
      <xdr:nvPicPr>
        <xdr:cNvPr id="3116" name="Picture 1">
          <a:extLst>
            <a:ext uri="{FF2B5EF4-FFF2-40B4-BE49-F238E27FC236}">
              <a16:creationId xmlns:a16="http://schemas.microsoft.com/office/drawing/2014/main" id="{E5A9AE47-C211-294D-8EE7-9841105D94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55253" y="47625"/>
          <a:ext cx="1247756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190500</xdr:rowOff>
    </xdr:from>
    <xdr:to>
      <xdr:col>5</xdr:col>
      <xdr:colOff>1004697</xdr:colOff>
      <xdr:row>45</xdr:row>
      <xdr:rowOff>152400</xdr:rowOff>
    </xdr:to>
    <xdr:graphicFrame macro="">
      <xdr:nvGraphicFramePr>
        <xdr:cNvPr id="3117" name="Chart 1" descr="Line chart for price comparison over time for corn">
          <a:extLst>
            <a:ext uri="{FF2B5EF4-FFF2-40B4-BE49-F238E27FC236}">
              <a16:creationId xmlns:a16="http://schemas.microsoft.com/office/drawing/2014/main" id="{1394D6F9-27FE-824A-8DD3-1922F9ABC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773827</xdr:colOff>
      <xdr:row>0</xdr:row>
      <xdr:rowOff>47625</xdr:rowOff>
    </xdr:from>
    <xdr:to>
      <xdr:col>5</xdr:col>
      <xdr:colOff>1002497</xdr:colOff>
      <xdr:row>4</xdr:row>
      <xdr:rowOff>66675</xdr:rowOff>
    </xdr:to>
    <xdr:pic>
      <xdr:nvPicPr>
        <xdr:cNvPr id="11293" name="Picture 1">
          <a:extLst>
            <a:ext uri="{FF2B5EF4-FFF2-40B4-BE49-F238E27FC236}">
              <a16:creationId xmlns:a16="http://schemas.microsoft.com/office/drawing/2014/main" id="{0884E07F-4CD0-1E43-A8D5-294989DB92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93352" y="47625"/>
          <a:ext cx="123832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24</xdr:row>
      <xdr:rowOff>152400</xdr:rowOff>
    </xdr:from>
    <xdr:to>
      <xdr:col>5</xdr:col>
      <xdr:colOff>1004697</xdr:colOff>
      <xdr:row>43</xdr:row>
      <xdr:rowOff>114300</xdr:rowOff>
    </xdr:to>
    <xdr:graphicFrame macro="">
      <xdr:nvGraphicFramePr>
        <xdr:cNvPr id="11294" name="Chart 2" descr="Line chart for price comparison over time in soybeans">
          <a:extLst>
            <a:ext uri="{FF2B5EF4-FFF2-40B4-BE49-F238E27FC236}">
              <a16:creationId xmlns:a16="http://schemas.microsoft.com/office/drawing/2014/main" id="{B2963AF2-52C7-3C48-AB0D-46C1CDC31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104775</xdr:rowOff>
    </xdr:from>
    <xdr:to>
      <xdr:col>5</xdr:col>
      <xdr:colOff>1004697</xdr:colOff>
      <xdr:row>42</xdr:row>
      <xdr:rowOff>127000</xdr:rowOff>
    </xdr:to>
    <xdr:graphicFrame macro="">
      <xdr:nvGraphicFramePr>
        <xdr:cNvPr id="12318" name="Chart 2" descr="Line chart for price comparison over time in spring wheat">
          <a:extLst>
            <a:ext uri="{FF2B5EF4-FFF2-40B4-BE49-F238E27FC236}">
              <a16:creationId xmlns:a16="http://schemas.microsoft.com/office/drawing/2014/main" id="{6F150CF7-3971-1741-B7B1-4695BA445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695326</xdr:colOff>
      <xdr:row>0</xdr:row>
      <xdr:rowOff>34925</xdr:rowOff>
    </xdr:from>
    <xdr:to>
      <xdr:col>5</xdr:col>
      <xdr:colOff>991061</xdr:colOff>
      <xdr:row>4</xdr:row>
      <xdr:rowOff>53975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0EA6CD-B960-8353-2C49-EFA8B0D12C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4851" y="34925"/>
          <a:ext cx="1305385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726203</xdr:colOff>
      <xdr:row>0</xdr:row>
      <xdr:rowOff>57150</xdr:rowOff>
    </xdr:from>
    <xdr:to>
      <xdr:col>5</xdr:col>
      <xdr:colOff>995167</xdr:colOff>
      <xdr:row>4</xdr:row>
      <xdr:rowOff>76200</xdr:rowOff>
    </xdr:to>
    <xdr:pic>
      <xdr:nvPicPr>
        <xdr:cNvPr id="13341" name="Picture 1">
          <a:extLst>
            <a:ext uri="{FF2B5EF4-FFF2-40B4-BE49-F238E27FC236}">
              <a16:creationId xmlns:a16="http://schemas.microsoft.com/office/drawing/2014/main" id="{B2ED490D-E58B-014E-9DAE-39332D7787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45728" y="57150"/>
          <a:ext cx="127861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28575</xdr:rowOff>
    </xdr:from>
    <xdr:to>
      <xdr:col>5</xdr:col>
      <xdr:colOff>1004697</xdr:colOff>
      <xdr:row>42</xdr:row>
      <xdr:rowOff>152400</xdr:rowOff>
    </xdr:to>
    <xdr:graphicFrame macro="">
      <xdr:nvGraphicFramePr>
        <xdr:cNvPr id="13342" name="Chart 2" descr="Line chart for price comparison over time in winter wheat">
          <a:extLst>
            <a:ext uri="{FF2B5EF4-FFF2-40B4-BE49-F238E27FC236}">
              <a16:creationId xmlns:a16="http://schemas.microsoft.com/office/drawing/2014/main" id="{7FD404DA-AE6D-994A-A27A-9A3CE3C7E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9</xdr:col>
      <xdr:colOff>654050</xdr:colOff>
      <xdr:row>30</xdr:row>
      <xdr:rowOff>76200</xdr:rowOff>
    </xdr:to>
    <xdr:pic>
      <xdr:nvPicPr>
        <xdr:cNvPr id="39953" name="Picture 1" descr="Contact information for Heather Gessner&#10;email heather.gessner@sdstate.edu with any questions about calculator">
          <a:extLst>
            <a:ext uri="{FF2B5EF4-FFF2-40B4-BE49-F238E27FC236}">
              <a16:creationId xmlns:a16="http://schemas.microsoft.com/office/drawing/2014/main" id="{7ED96FED-2091-B44D-8FF3-66AE4397F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0" y="0"/>
          <a:ext cx="670560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cmegroup.com/trading/agricultura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82"/>
  <sheetViews>
    <sheetView tabSelected="1" workbookViewId="0">
      <selection activeCell="B33" sqref="B33"/>
    </sheetView>
  </sheetViews>
  <sheetFormatPr baseColWidth="10" defaultColWidth="11.5" defaultRowHeight="13" x14ac:dyDescent="0.15"/>
  <cols>
    <col min="1" max="1" width="8.83203125" customWidth="1"/>
    <col min="2" max="2" width="1.5" customWidth="1"/>
    <col min="3" max="4" width="8.83203125" customWidth="1"/>
    <col min="5" max="5" width="8.1640625" customWidth="1"/>
    <col min="6" max="256" width="8.83203125" customWidth="1"/>
  </cols>
  <sheetData>
    <row r="1" spans="1:10" ht="20" customHeight="1" x14ac:dyDescent="0.15"/>
    <row r="2" spans="1:10" ht="20" customHeight="1" x14ac:dyDescent="0.15">
      <c r="A2" s="50" t="s">
        <v>37</v>
      </c>
      <c r="B2" s="50"/>
      <c r="C2" s="50"/>
      <c r="D2" s="50"/>
      <c r="E2" s="50"/>
      <c r="F2" s="50"/>
    </row>
    <row r="3" spans="1:10" ht="20" customHeight="1" x14ac:dyDescent="0.15">
      <c r="A3" s="50" t="s">
        <v>38</v>
      </c>
      <c r="B3" s="50"/>
      <c r="C3" s="50"/>
      <c r="D3" s="50"/>
      <c r="E3" s="50"/>
      <c r="F3" s="50"/>
    </row>
    <row r="4" spans="1:10" ht="20" customHeight="1" x14ac:dyDescent="0.15">
      <c r="A4" s="49"/>
      <c r="B4" s="49"/>
      <c r="C4" s="49"/>
      <c r="D4" s="49"/>
      <c r="E4" s="49"/>
      <c r="F4" s="49"/>
    </row>
    <row r="5" spans="1:10" ht="20" customHeight="1" x14ac:dyDescent="0.15">
      <c r="A5" s="49"/>
      <c r="B5" s="49"/>
      <c r="C5" s="49"/>
      <c r="D5" s="49"/>
      <c r="E5" s="49"/>
      <c r="F5" s="49"/>
    </row>
    <row r="6" spans="1:10" ht="20" customHeight="1" x14ac:dyDescent="0.15"/>
    <row r="7" spans="1:10" ht="20" customHeight="1" x14ac:dyDescent="0.15"/>
    <row r="8" spans="1:10" ht="20" customHeight="1" x14ac:dyDescent="0.15"/>
    <row r="9" spans="1:10" ht="18" customHeight="1" x14ac:dyDescent="0.15">
      <c r="A9" s="54" t="s">
        <v>28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8" customHeight="1" x14ac:dyDescent="0.15">
      <c r="A10" s="54" t="s">
        <v>29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8" customHeight="1" x14ac:dyDescent="0.15">
      <c r="A11" s="54" t="s">
        <v>30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18" customHeight="1" x14ac:dyDescent="0.15">
      <c r="A12" s="54" t="s">
        <v>31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18" customHeight="1" x14ac:dyDescent="0.15">
      <c r="A13" s="55"/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 x14ac:dyDescent="0.15">
      <c r="A14" s="54" t="s">
        <v>32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ht="18" customHeight="1" x14ac:dyDescent="0.15">
      <c r="A15" s="54" t="s">
        <v>33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8" customHeight="1" x14ac:dyDescent="0.15">
      <c r="A16" s="56" t="s">
        <v>51</v>
      </c>
      <c r="B16" s="54"/>
      <c r="C16" s="54"/>
      <c r="D16" s="54"/>
      <c r="E16" s="54"/>
      <c r="F16" s="54" t="s">
        <v>52</v>
      </c>
      <c r="G16" s="54"/>
      <c r="H16" s="54"/>
      <c r="I16" s="54"/>
      <c r="J16" s="54"/>
    </row>
    <row r="17" spans="1:10" ht="18" customHeight="1" x14ac:dyDescent="0.15">
      <c r="A17" s="54" t="s">
        <v>34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8" customHeight="1" x14ac:dyDescent="0.15">
      <c r="A18" s="54" t="s">
        <v>35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18" customHeight="1" x14ac:dyDescent="0.15">
      <c r="A19" s="54" t="s">
        <v>36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0" ht="18" customHeight="1" x14ac:dyDescent="0.15">
      <c r="A20" s="54"/>
      <c r="B20" s="54"/>
      <c r="C20" s="54"/>
      <c r="D20" s="54"/>
      <c r="E20" s="54"/>
      <c r="F20" s="54"/>
      <c r="G20" s="54"/>
      <c r="H20" s="54"/>
      <c r="I20" s="54"/>
      <c r="J20" s="54"/>
    </row>
    <row r="21" spans="1:10" ht="18" customHeight="1" x14ac:dyDescent="0.15">
      <c r="A21" s="57" t="s">
        <v>54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18" customHeight="1" x14ac:dyDescent="0.15">
      <c r="A22" s="57" t="s">
        <v>53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18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8" customHeight="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18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18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4" customHeight="1" x14ac:dyDescent="0.15">
      <c r="A27" s="58" t="s">
        <v>39</v>
      </c>
      <c r="B27" s="54"/>
      <c r="C27" s="48"/>
      <c r="D27" s="48"/>
      <c r="E27" s="48"/>
      <c r="F27" s="48"/>
      <c r="G27" s="48"/>
      <c r="H27" s="48"/>
      <c r="I27" s="48"/>
      <c r="J27" s="48"/>
    </row>
    <row r="28" spans="1:10" ht="14" customHeight="1" x14ac:dyDescent="0.15">
      <c r="A28" s="58" t="s">
        <v>40</v>
      </c>
      <c r="B28" s="54"/>
      <c r="C28" s="48"/>
      <c r="D28" s="48"/>
      <c r="E28" s="48"/>
      <c r="F28" s="48"/>
      <c r="G28" s="48"/>
      <c r="H28" s="48"/>
      <c r="I28" s="48"/>
      <c r="J28" s="48"/>
    </row>
    <row r="29" spans="1:10" ht="14" customHeight="1" x14ac:dyDescent="0.15">
      <c r="A29" s="58" t="s">
        <v>41</v>
      </c>
      <c r="B29" s="54"/>
      <c r="C29" s="48"/>
      <c r="D29" s="48"/>
      <c r="E29" s="48"/>
      <c r="F29" s="48"/>
      <c r="G29" s="48"/>
      <c r="H29" s="48"/>
      <c r="I29" s="48"/>
      <c r="J29" s="48"/>
    </row>
    <row r="30" spans="1:10" ht="14" customHeight="1" x14ac:dyDescent="0.15">
      <c r="A30" s="58" t="s">
        <v>42</v>
      </c>
      <c r="B30" s="54"/>
      <c r="C30" s="59" t="s">
        <v>43</v>
      </c>
      <c r="D30" s="48"/>
      <c r="E30" s="48"/>
      <c r="F30" s="48"/>
      <c r="G30" s="48"/>
      <c r="H30" s="48"/>
      <c r="I30" s="48"/>
      <c r="J30" s="48"/>
    </row>
    <row r="31" spans="1:10" ht="20" customHeight="1" x14ac:dyDescent="0.15">
      <c r="A31" s="54"/>
      <c r="B31" s="54"/>
      <c r="C31" s="48"/>
      <c r="D31" s="48"/>
      <c r="E31" s="48"/>
      <c r="F31" s="48"/>
      <c r="G31" s="48"/>
      <c r="H31" s="48"/>
      <c r="I31" s="48"/>
      <c r="J31" s="48"/>
    </row>
    <row r="32" spans="1:10" ht="20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ht="20" customHeight="1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ht="20" customHeight="1" x14ac:dyDescent="0.15"/>
    <row r="35" spans="1:10" ht="20" customHeight="1" x14ac:dyDescent="0.15"/>
    <row r="36" spans="1:10" ht="20" customHeight="1" x14ac:dyDescent="0.15"/>
    <row r="37" spans="1:10" ht="20" customHeight="1" x14ac:dyDescent="0.15"/>
    <row r="38" spans="1:10" ht="20" customHeight="1" x14ac:dyDescent="0.15"/>
    <row r="39" spans="1:10" ht="20" customHeight="1" x14ac:dyDescent="0.15"/>
    <row r="40" spans="1:10" ht="20" customHeight="1" x14ac:dyDescent="0.15"/>
    <row r="41" spans="1:10" ht="20" customHeight="1" x14ac:dyDescent="0.15"/>
    <row r="42" spans="1:10" ht="20" customHeight="1" x14ac:dyDescent="0.15"/>
    <row r="43" spans="1:10" ht="20" customHeight="1" x14ac:dyDescent="0.15"/>
    <row r="44" spans="1:10" ht="20" customHeight="1" x14ac:dyDescent="0.15"/>
    <row r="45" spans="1:10" ht="20" customHeight="1" x14ac:dyDescent="0.15"/>
    <row r="46" spans="1:10" ht="20" customHeight="1" x14ac:dyDescent="0.15"/>
    <row r="47" spans="1:10" ht="20" customHeight="1" x14ac:dyDescent="0.15"/>
    <row r="48" spans="1:10" ht="20" customHeight="1" x14ac:dyDescent="0.15"/>
    <row r="49" ht="20" customHeight="1" x14ac:dyDescent="0.15"/>
    <row r="50" ht="20" customHeight="1" x14ac:dyDescent="0.15"/>
    <row r="51" ht="20" customHeight="1" x14ac:dyDescent="0.15"/>
    <row r="52" ht="20" customHeight="1" x14ac:dyDescent="0.15"/>
    <row r="53" ht="20" customHeight="1" x14ac:dyDescent="0.15"/>
    <row r="54" ht="20" customHeight="1" x14ac:dyDescent="0.15"/>
    <row r="55" ht="20" customHeight="1" x14ac:dyDescent="0.15"/>
    <row r="56" ht="20" customHeight="1" x14ac:dyDescent="0.15"/>
    <row r="57" ht="20" customHeight="1" x14ac:dyDescent="0.15"/>
    <row r="58" ht="20" customHeight="1" x14ac:dyDescent="0.15"/>
    <row r="59" ht="20" customHeight="1" x14ac:dyDescent="0.15"/>
    <row r="60" ht="20" customHeight="1" x14ac:dyDescent="0.15"/>
    <row r="61" ht="20" customHeight="1" x14ac:dyDescent="0.15"/>
    <row r="62" ht="20" customHeight="1" x14ac:dyDescent="0.15"/>
    <row r="63" ht="20" customHeight="1" x14ac:dyDescent="0.15"/>
    <row r="64" ht="20" customHeight="1" x14ac:dyDescent="0.15"/>
    <row r="65" ht="20" customHeight="1" x14ac:dyDescent="0.15"/>
    <row r="66" ht="20" customHeight="1" x14ac:dyDescent="0.15"/>
    <row r="67" ht="20" customHeight="1" x14ac:dyDescent="0.15"/>
    <row r="68" ht="20" customHeight="1" x14ac:dyDescent="0.15"/>
    <row r="69" ht="20" customHeight="1" x14ac:dyDescent="0.15"/>
    <row r="70" ht="20" customHeight="1" x14ac:dyDescent="0.15"/>
    <row r="71" ht="20" customHeight="1" x14ac:dyDescent="0.15"/>
    <row r="72" ht="20" customHeight="1" x14ac:dyDescent="0.15"/>
    <row r="73" ht="20" customHeight="1" x14ac:dyDescent="0.15"/>
    <row r="74" ht="20" customHeight="1" x14ac:dyDescent="0.15"/>
    <row r="75" ht="20" customHeight="1" x14ac:dyDescent="0.15"/>
    <row r="76" ht="20" customHeight="1" x14ac:dyDescent="0.15"/>
    <row r="77" ht="20" customHeight="1" x14ac:dyDescent="0.15"/>
    <row r="78" ht="20" customHeight="1" x14ac:dyDescent="0.15"/>
    <row r="79" ht="20" customHeight="1" x14ac:dyDescent="0.15"/>
    <row r="80" ht="20" customHeight="1" x14ac:dyDescent="0.15"/>
    <row r="81" ht="20" customHeight="1" x14ac:dyDescent="0.15"/>
    <row r="82" ht="20" customHeight="1" x14ac:dyDescent="0.15"/>
  </sheetData>
  <sheetProtection algorithmName="SHA-512" hashValue="sVYjM6/GzpBgmSpMyNr3S+WIGiRP6SRlT9ZriCSKTPHYM2YB7aU0yIhiMzRVUkDXKTCOjWO29ATpVskrIjxefQ==" saltValue="mrIwSPYcH01IXa/p6HmBVw==" spinCount="100000" sheet="1" objects="1" scenarios="1"/>
  <hyperlinks>
    <hyperlink ref="A16" r:id="rId1" xr:uid="{6C5B734F-4D37-8A4A-B4C4-C1431C8D6E93}"/>
    <hyperlink ref="C30" r:id="rId2" xr:uid="{86F233B3-862B-9C43-AF1C-2561A6F74D97}"/>
  </hyperlinks>
  <pageMargins left="0.7" right="0.7" top="0.75" bottom="0.75" header="0.3" footer="0.3"/>
  <pageSetup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100"/>
    <pageSetUpPr fitToPage="1"/>
  </sheetPr>
  <dimension ref="A1:H30"/>
  <sheetViews>
    <sheetView workbookViewId="0">
      <selection activeCell="E51" sqref="E51"/>
    </sheetView>
  </sheetViews>
  <sheetFormatPr baseColWidth="10" defaultColWidth="9.1640625" defaultRowHeight="13" x14ac:dyDescent="0.15"/>
  <cols>
    <col min="1" max="1" width="11.83203125" style="7" customWidth="1"/>
    <col min="2" max="4" width="15.1640625" style="7" customWidth="1"/>
    <col min="5" max="6" width="15.1640625" style="27" customWidth="1"/>
    <col min="7" max="16384" width="9.1640625" style="7"/>
  </cols>
  <sheetData>
    <row r="1" spans="1:8" s="1" customFormat="1" ht="16" x14ac:dyDescent="0.2"/>
    <row r="2" spans="1:8" s="1" customFormat="1" ht="20" x14ac:dyDescent="0.2">
      <c r="A2" s="2" t="s">
        <v>20</v>
      </c>
      <c r="B2" s="3"/>
      <c r="C2" s="3"/>
      <c r="D2" s="3"/>
      <c r="E2" s="3"/>
      <c r="F2" s="3"/>
    </row>
    <row r="3" spans="1:8" ht="20" x14ac:dyDescent="0.2">
      <c r="A3" s="4" t="s">
        <v>21</v>
      </c>
      <c r="B3" s="1"/>
      <c r="C3" s="5"/>
      <c r="D3" s="2" t="s">
        <v>18</v>
      </c>
      <c r="E3" s="6"/>
      <c r="F3" s="6"/>
    </row>
    <row r="4" spans="1:8" ht="16" x14ac:dyDescent="0.2">
      <c r="A4" s="36">
        <v>10</v>
      </c>
      <c r="B4" s="6"/>
      <c r="C4" s="8"/>
      <c r="D4" s="9"/>
      <c r="E4" s="6"/>
      <c r="F4" s="6"/>
    </row>
    <row r="5" spans="1:8" ht="20" x14ac:dyDescent="0.2">
      <c r="A5" s="6" t="s">
        <v>19</v>
      </c>
      <c r="B5" s="10"/>
      <c r="C5" s="33"/>
      <c r="D5" s="6" t="s">
        <v>14</v>
      </c>
      <c r="F5" s="11"/>
      <c r="G5" s="12"/>
    </row>
    <row r="6" spans="1:8" ht="16.5" customHeight="1" x14ac:dyDescent="0.2">
      <c r="A6" s="6" t="s">
        <v>0</v>
      </c>
      <c r="B6" s="10"/>
      <c r="C6" s="41"/>
      <c r="D6" s="6" t="s">
        <v>13</v>
      </c>
      <c r="F6" s="13"/>
    </row>
    <row r="7" spans="1:8" ht="18" x14ac:dyDescent="0.2">
      <c r="A7" s="36">
        <v>10</v>
      </c>
      <c r="B7" s="6"/>
      <c r="C7" s="42"/>
      <c r="D7" s="30">
        <v>0.06</v>
      </c>
      <c r="F7" s="14"/>
    </row>
    <row r="8" spans="1:8" ht="16" x14ac:dyDescent="0.2">
      <c r="A8" s="1"/>
      <c r="B8" s="1"/>
      <c r="C8" s="43"/>
      <c r="D8" s="1"/>
      <c r="E8" s="6"/>
      <c r="F8" s="6"/>
    </row>
    <row r="9" spans="1:8" s="1" customFormat="1" ht="15.75" customHeight="1" x14ac:dyDescent="0.2"/>
    <row r="10" spans="1:8" s="1" customFormat="1" ht="16" x14ac:dyDescent="0.2">
      <c r="C10" s="28" t="s">
        <v>44</v>
      </c>
      <c r="D10" s="28" t="s">
        <v>46</v>
      </c>
      <c r="E10" s="28" t="s">
        <v>49</v>
      </c>
      <c r="F10" s="28" t="s">
        <v>44</v>
      </c>
      <c r="G10" s="15" t="s">
        <v>12</v>
      </c>
      <c r="H10" s="15" t="s">
        <v>12</v>
      </c>
    </row>
    <row r="11" spans="1:8" s="1" customFormat="1" ht="16" x14ac:dyDescent="0.2">
      <c r="A11" s="28" t="s">
        <v>0</v>
      </c>
      <c r="B11" s="28" t="s">
        <v>22</v>
      </c>
      <c r="C11" s="51" t="s">
        <v>45</v>
      </c>
      <c r="D11" s="51" t="s">
        <v>47</v>
      </c>
      <c r="E11" s="51" t="s">
        <v>48</v>
      </c>
      <c r="F11" s="51" t="s">
        <v>50</v>
      </c>
      <c r="G11" s="15" t="s">
        <v>16</v>
      </c>
      <c r="H11" s="15" t="s">
        <v>0</v>
      </c>
    </row>
    <row r="12" spans="1:8" s="1" customFormat="1" ht="16" x14ac:dyDescent="0.2">
      <c r="A12" s="16" t="s">
        <v>19</v>
      </c>
      <c r="B12" s="30">
        <v>4.12</v>
      </c>
      <c r="C12" s="29">
        <v>-0.6</v>
      </c>
      <c r="D12" s="32">
        <f>B12+C12</f>
        <v>3.52</v>
      </c>
      <c r="E12" s="31">
        <f>+(A7-A4)*D7</f>
        <v>0</v>
      </c>
      <c r="F12" s="32">
        <f>+D12-E12</f>
        <v>3.52</v>
      </c>
      <c r="G12" s="17"/>
      <c r="H12" s="17"/>
    </row>
    <row r="13" spans="1:8" s="1" customFormat="1" ht="16" x14ac:dyDescent="0.2">
      <c r="A13" s="16" t="s">
        <v>6</v>
      </c>
      <c r="B13" s="31">
        <f>+B14</f>
        <v>4.12</v>
      </c>
      <c r="C13" s="29">
        <v>-0.6</v>
      </c>
      <c r="D13" s="32">
        <f>B13+C13</f>
        <v>3.52</v>
      </c>
      <c r="E13" s="31">
        <f>+(11-A4)*D7</f>
        <v>0.06</v>
      </c>
      <c r="F13" s="32">
        <f t="shared" ref="F13:F26" si="0">+D13-E13</f>
        <v>3.46</v>
      </c>
      <c r="G13" s="18">
        <f>IF(B13,1,0)</f>
        <v>1</v>
      </c>
      <c r="H13" s="18">
        <f>SUM(G13:G13)</f>
        <v>1</v>
      </c>
    </row>
    <row r="14" spans="1:8" s="1" customFormat="1" ht="16" x14ac:dyDescent="0.2">
      <c r="A14" s="19" t="s">
        <v>1</v>
      </c>
      <c r="B14" s="29">
        <v>4.12</v>
      </c>
      <c r="C14" s="29">
        <v>-0.55000000000000004</v>
      </c>
      <c r="D14" s="32">
        <f>B14+C14</f>
        <v>3.5700000000000003</v>
      </c>
      <c r="E14" s="31">
        <f>+(12-A4)*D7</f>
        <v>0.12</v>
      </c>
      <c r="F14" s="32">
        <f t="shared" si="0"/>
        <v>3.45</v>
      </c>
      <c r="G14" s="18">
        <f t="shared" ref="G14:G23" si="1">IF(B14,1,0)</f>
        <v>1</v>
      </c>
      <c r="H14" s="18">
        <f>SUM(G$13:G14)</f>
        <v>2</v>
      </c>
    </row>
    <row r="15" spans="1:8" s="1" customFormat="1" ht="16" x14ac:dyDescent="0.2">
      <c r="A15" s="20" t="s">
        <v>7</v>
      </c>
      <c r="B15" s="32">
        <f>B17</f>
        <v>4.3</v>
      </c>
      <c r="C15" s="29">
        <v>-0.65</v>
      </c>
      <c r="D15" s="32">
        <f t="shared" ref="D15:D23" si="2">B15+C15</f>
        <v>3.65</v>
      </c>
      <c r="E15" s="31">
        <f>+((12-$A$4)+1)*$D$7</f>
        <v>0.18</v>
      </c>
      <c r="F15" s="32">
        <f t="shared" si="0"/>
        <v>3.4699999999999998</v>
      </c>
      <c r="G15" s="18">
        <f t="shared" si="1"/>
        <v>1</v>
      </c>
      <c r="H15" s="18">
        <f>SUM(G$13:G15)</f>
        <v>3</v>
      </c>
    </row>
    <row r="16" spans="1:8" s="1" customFormat="1" ht="16" x14ac:dyDescent="0.2">
      <c r="A16" s="20" t="s">
        <v>8</v>
      </c>
      <c r="B16" s="32">
        <f>+B17</f>
        <v>4.3</v>
      </c>
      <c r="C16" s="29">
        <v>-0.6</v>
      </c>
      <c r="D16" s="32">
        <f t="shared" si="2"/>
        <v>3.6999999999999997</v>
      </c>
      <c r="E16" s="31">
        <f>+((12-$A$4)+2)*$D$7</f>
        <v>0.24</v>
      </c>
      <c r="F16" s="32">
        <f t="shared" si="0"/>
        <v>3.46</v>
      </c>
      <c r="G16" s="18">
        <f t="shared" si="1"/>
        <v>1</v>
      </c>
      <c r="H16" s="18">
        <f>SUM(G$13:G16)</f>
        <v>4</v>
      </c>
    </row>
    <row r="17" spans="1:8" s="1" customFormat="1" ht="16" x14ac:dyDescent="0.2">
      <c r="A17" s="19" t="s">
        <v>2</v>
      </c>
      <c r="B17" s="29">
        <v>4.3</v>
      </c>
      <c r="C17" s="29">
        <v>-0.55000000000000004</v>
      </c>
      <c r="D17" s="32">
        <f t="shared" si="2"/>
        <v>3.75</v>
      </c>
      <c r="E17" s="31">
        <f>+((12-$A$4)+3)*$D$7</f>
        <v>0.3</v>
      </c>
      <c r="F17" s="32">
        <f t="shared" si="0"/>
        <v>3.45</v>
      </c>
      <c r="G17" s="18">
        <f t="shared" si="1"/>
        <v>1</v>
      </c>
      <c r="H17" s="18">
        <f>SUM(G$13:G17)</f>
        <v>5</v>
      </c>
    </row>
    <row r="18" spans="1:8" s="1" customFormat="1" ht="16" x14ac:dyDescent="0.2">
      <c r="A18" s="20" t="s">
        <v>9</v>
      </c>
      <c r="B18" s="32">
        <f>B19</f>
        <v>4.41</v>
      </c>
      <c r="C18" s="29">
        <v>-0.6</v>
      </c>
      <c r="D18" s="32">
        <f t="shared" si="2"/>
        <v>3.81</v>
      </c>
      <c r="E18" s="31">
        <f>+((12-$A$4)+4)*$D$7</f>
        <v>0.36</v>
      </c>
      <c r="F18" s="32">
        <f t="shared" si="0"/>
        <v>3.45</v>
      </c>
      <c r="G18" s="18">
        <f t="shared" si="1"/>
        <v>1</v>
      </c>
      <c r="H18" s="18">
        <f>SUM(G$13:G18)</f>
        <v>6</v>
      </c>
    </row>
    <row r="19" spans="1:8" s="1" customFormat="1" ht="16" x14ac:dyDescent="0.2">
      <c r="A19" s="19" t="s">
        <v>3</v>
      </c>
      <c r="B19" s="29">
        <v>4.41</v>
      </c>
      <c r="C19" s="29">
        <v>-0.6</v>
      </c>
      <c r="D19" s="32">
        <f t="shared" si="2"/>
        <v>3.81</v>
      </c>
      <c r="E19" s="31">
        <f>+((12-$A$4)+5)*$D$7</f>
        <v>0.42</v>
      </c>
      <c r="F19" s="32">
        <f t="shared" si="0"/>
        <v>3.39</v>
      </c>
      <c r="G19" s="18">
        <f t="shared" si="1"/>
        <v>1</v>
      </c>
      <c r="H19" s="18">
        <f>SUM(G$13:G19)</f>
        <v>7</v>
      </c>
    </row>
    <row r="20" spans="1:8" s="1" customFormat="1" ht="16" x14ac:dyDescent="0.2">
      <c r="A20" s="20" t="s">
        <v>10</v>
      </c>
      <c r="B20" s="32">
        <f>B21</f>
        <v>4.47</v>
      </c>
      <c r="C20" s="29">
        <v>-0.6</v>
      </c>
      <c r="D20" s="32">
        <f t="shared" si="2"/>
        <v>3.8699999999999997</v>
      </c>
      <c r="E20" s="31">
        <f>+((12-$A$4)+6)*$D$7</f>
        <v>0.48</v>
      </c>
      <c r="F20" s="32">
        <f t="shared" si="0"/>
        <v>3.3899999999999997</v>
      </c>
      <c r="G20" s="18">
        <f t="shared" si="1"/>
        <v>1</v>
      </c>
      <c r="H20" s="18">
        <f>SUM(G$13:G20)</f>
        <v>8</v>
      </c>
    </row>
    <row r="21" spans="1:8" s="1" customFormat="1" ht="16" x14ac:dyDescent="0.2">
      <c r="A21" s="19" t="s">
        <v>4</v>
      </c>
      <c r="B21" s="29">
        <v>4.47</v>
      </c>
      <c r="C21" s="29">
        <v>-0.6</v>
      </c>
      <c r="D21" s="32">
        <f t="shared" si="2"/>
        <v>3.8699999999999997</v>
      </c>
      <c r="E21" s="31">
        <f>+((12-$A$4)+7)*$D$7</f>
        <v>0.54</v>
      </c>
      <c r="F21" s="32">
        <f t="shared" si="0"/>
        <v>3.3299999999999996</v>
      </c>
      <c r="G21" s="18">
        <f t="shared" si="1"/>
        <v>1</v>
      </c>
      <c r="H21" s="18">
        <f>SUM(G$13:G21)</f>
        <v>9</v>
      </c>
    </row>
    <row r="22" spans="1:8" s="1" customFormat="1" ht="16" x14ac:dyDescent="0.2">
      <c r="A22" s="20" t="s">
        <v>11</v>
      </c>
      <c r="B22" s="32">
        <f>B23</f>
        <v>4.4400000000000004</v>
      </c>
      <c r="C22" s="29">
        <v>-0.6</v>
      </c>
      <c r="D22" s="32">
        <f t="shared" si="2"/>
        <v>3.8400000000000003</v>
      </c>
      <c r="E22" s="31">
        <f>+((12-$A$4)+8)*$D$7</f>
        <v>0.6</v>
      </c>
      <c r="F22" s="32">
        <f t="shared" si="0"/>
        <v>3.24</v>
      </c>
      <c r="G22" s="18">
        <f t="shared" si="1"/>
        <v>1</v>
      </c>
      <c r="H22" s="18">
        <f>SUM(G$13:G22)</f>
        <v>10</v>
      </c>
    </row>
    <row r="23" spans="1:8" s="1" customFormat="1" ht="16" x14ac:dyDescent="0.2">
      <c r="A23" s="19" t="s">
        <v>5</v>
      </c>
      <c r="B23" s="29">
        <v>4.4400000000000004</v>
      </c>
      <c r="C23" s="29">
        <v>-0.6</v>
      </c>
      <c r="D23" s="32">
        <f t="shared" si="2"/>
        <v>3.8400000000000003</v>
      </c>
      <c r="E23" s="31">
        <f>+((12-$A$4)+9)*$D$7</f>
        <v>0.65999999999999992</v>
      </c>
      <c r="F23" s="32">
        <f t="shared" si="0"/>
        <v>3.1800000000000006</v>
      </c>
      <c r="G23" s="18">
        <f t="shared" si="1"/>
        <v>1</v>
      </c>
      <c r="H23" s="18">
        <f>SUM(G$13:G23)</f>
        <v>11</v>
      </c>
    </row>
    <row r="24" spans="1:8" s="1" customFormat="1" ht="16" x14ac:dyDescent="0.2">
      <c r="A24" s="16" t="s">
        <v>15</v>
      </c>
      <c r="B24" s="32">
        <f>B26</f>
        <v>4.49</v>
      </c>
      <c r="C24" s="29">
        <v>-0.6</v>
      </c>
      <c r="D24" s="32">
        <f>B24+C24</f>
        <v>3.89</v>
      </c>
      <c r="E24" s="31">
        <f>+((12-$A$4)+10)*$D$7</f>
        <v>0.72</v>
      </c>
      <c r="F24" s="32">
        <f t="shared" si="0"/>
        <v>3.17</v>
      </c>
      <c r="G24" s="18">
        <f>IF(B24,1,0)</f>
        <v>1</v>
      </c>
      <c r="H24" s="18">
        <f>SUM(G$13:G24)</f>
        <v>12</v>
      </c>
    </row>
    <row r="25" spans="1:8" s="1" customFormat="1" ht="16" x14ac:dyDescent="0.2">
      <c r="A25" s="16" t="s">
        <v>6</v>
      </c>
      <c r="B25" s="44">
        <f>B26</f>
        <v>4.49</v>
      </c>
      <c r="C25" s="29">
        <v>-0.6</v>
      </c>
      <c r="D25" s="32">
        <f>B25+C25</f>
        <v>3.89</v>
      </c>
      <c r="E25" s="31">
        <f>+((12-$A$4)+11)*$D$7</f>
        <v>0.78</v>
      </c>
      <c r="F25" s="32">
        <f t="shared" si="0"/>
        <v>3.1100000000000003</v>
      </c>
    </row>
    <row r="26" spans="1:8" s="1" customFormat="1" ht="16" x14ac:dyDescent="0.2">
      <c r="A26" s="16" t="s">
        <v>1</v>
      </c>
      <c r="B26" s="30">
        <v>4.49</v>
      </c>
      <c r="C26" s="29">
        <v>-0.6</v>
      </c>
      <c r="D26" s="32">
        <f>B26+C26</f>
        <v>3.89</v>
      </c>
      <c r="E26" s="31">
        <f>+((12-$A$4)+12)*$D$7</f>
        <v>0.84</v>
      </c>
      <c r="F26" s="32">
        <f t="shared" si="0"/>
        <v>3.0500000000000003</v>
      </c>
      <c r="G26" s="18"/>
      <c r="H26" s="18"/>
    </row>
    <row r="27" spans="1:8" ht="16" x14ac:dyDescent="0.2">
      <c r="A27" s="1"/>
      <c r="B27" s="21"/>
      <c r="C27" s="21"/>
      <c r="D27" s="21"/>
      <c r="E27" s="21"/>
      <c r="F27" s="21"/>
      <c r="G27" s="22"/>
      <c r="H27" s="23"/>
    </row>
    <row r="28" spans="1:8" ht="14" x14ac:dyDescent="0.15">
      <c r="B28" s="24"/>
      <c r="C28" s="24"/>
      <c r="D28" s="21"/>
      <c r="E28" s="21"/>
      <c r="F28" s="21"/>
      <c r="G28" s="25"/>
    </row>
    <row r="29" spans="1:8" x14ac:dyDescent="0.15">
      <c r="B29" s="26"/>
      <c r="C29" s="26"/>
      <c r="D29" s="26"/>
      <c r="E29" s="24"/>
      <c r="F29" s="24"/>
      <c r="G29" s="25"/>
    </row>
    <row r="30" spans="1:8" x14ac:dyDescent="0.15">
      <c r="B30" s="26"/>
      <c r="C30" s="26"/>
      <c r="D30" s="26"/>
      <c r="E30" s="24"/>
      <c r="F30" s="24"/>
      <c r="G30" s="25"/>
    </row>
  </sheetData>
  <sheetProtection algorithmName="SHA-512" hashValue="CvkTd1aEzg/y2iInASzez3ayvXivei87rapYZ857VGPPOj0l7OqCOsa/tKbDTaeiKVEiubiuDwXU4TB3ryuVNw==" saltValue="aK+NESly1tCR6mS/kQSZJg==" spinCount="100000" sheet="1" objects="1" scenarios="1"/>
  <phoneticPr fontId="0" type="noConversion"/>
  <pageMargins left="0.7" right="0.7" top="0.75" bottom="0.75" header="0.3" footer="0.3"/>
  <pageSetup scale="8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A44"/>
    <pageSetUpPr fitToPage="1"/>
  </sheetPr>
  <dimension ref="A1:H28"/>
  <sheetViews>
    <sheetView workbookViewId="0">
      <selection activeCell="F51" sqref="F51"/>
    </sheetView>
  </sheetViews>
  <sheetFormatPr baseColWidth="10" defaultColWidth="9.1640625" defaultRowHeight="13" x14ac:dyDescent="0.15"/>
  <cols>
    <col min="1" max="1" width="11.83203125" style="7" customWidth="1"/>
    <col min="2" max="4" width="15.1640625" style="7" customWidth="1"/>
    <col min="5" max="6" width="15.1640625" style="27" customWidth="1"/>
    <col min="7" max="16384" width="9.1640625" style="7"/>
  </cols>
  <sheetData>
    <row r="1" spans="1:8" s="1" customFormat="1" ht="16" x14ac:dyDescent="0.2"/>
    <row r="2" spans="1:8" s="1" customFormat="1" ht="20" x14ac:dyDescent="0.2">
      <c r="A2" s="2" t="s">
        <v>20</v>
      </c>
      <c r="B2" s="3"/>
      <c r="C2" s="3"/>
      <c r="D2" s="3"/>
      <c r="E2" s="3"/>
      <c r="F2" s="3"/>
    </row>
    <row r="3" spans="1:8" ht="20" x14ac:dyDescent="0.2">
      <c r="A3" s="4" t="s">
        <v>21</v>
      </c>
      <c r="B3" s="1"/>
      <c r="C3" s="5"/>
      <c r="D3" s="2" t="s">
        <v>17</v>
      </c>
      <c r="E3" s="6"/>
      <c r="F3" s="6"/>
    </row>
    <row r="4" spans="1:8" ht="16" x14ac:dyDescent="0.2">
      <c r="A4" s="36">
        <v>11</v>
      </c>
      <c r="B4" s="6"/>
      <c r="C4" s="8"/>
      <c r="D4" s="9"/>
      <c r="E4" s="6"/>
      <c r="F4" s="6"/>
    </row>
    <row r="5" spans="1:8" ht="20" x14ac:dyDescent="0.2">
      <c r="A5" s="6" t="s">
        <v>19</v>
      </c>
      <c r="B5" s="10"/>
      <c r="C5" s="33"/>
      <c r="D5" s="6" t="s">
        <v>14</v>
      </c>
      <c r="F5" s="11"/>
      <c r="G5" s="12"/>
    </row>
    <row r="6" spans="1:8" ht="16.5" customHeight="1" x14ac:dyDescent="0.2">
      <c r="A6" s="6" t="s">
        <v>0</v>
      </c>
      <c r="B6" s="10"/>
      <c r="C6" s="33"/>
      <c r="D6" s="6" t="s">
        <v>13</v>
      </c>
      <c r="F6" s="13"/>
    </row>
    <row r="7" spans="1:8" ht="18" x14ac:dyDescent="0.2">
      <c r="A7" s="36">
        <v>11</v>
      </c>
      <c r="B7" s="6"/>
      <c r="C7" s="45"/>
      <c r="D7" s="30">
        <v>0.1</v>
      </c>
      <c r="F7" s="14"/>
    </row>
    <row r="8" spans="1:8" ht="16" x14ac:dyDescent="0.2">
      <c r="A8" s="1"/>
      <c r="B8" s="1"/>
      <c r="C8" s="35"/>
      <c r="D8" s="1"/>
      <c r="E8" s="6"/>
      <c r="F8" s="6"/>
    </row>
    <row r="9" spans="1:8" s="1" customFormat="1" ht="16" customHeight="1" x14ac:dyDescent="0.2">
      <c r="C9" s="53"/>
      <c r="D9" s="52"/>
      <c r="E9" s="52"/>
      <c r="F9" s="52"/>
      <c r="G9" s="15" t="s">
        <v>12</v>
      </c>
      <c r="H9" s="15" t="s">
        <v>12</v>
      </c>
    </row>
    <row r="10" spans="1:8" s="1" customFormat="1" ht="30" customHeight="1" x14ac:dyDescent="0.2">
      <c r="A10" s="28" t="s">
        <v>0</v>
      </c>
      <c r="B10" s="28" t="s">
        <v>22</v>
      </c>
      <c r="C10" s="47" t="s">
        <v>23</v>
      </c>
      <c r="D10" s="46" t="s">
        <v>24</v>
      </c>
      <c r="E10" s="46" t="s">
        <v>25</v>
      </c>
      <c r="F10" s="46" t="s">
        <v>26</v>
      </c>
      <c r="G10" s="15" t="s">
        <v>16</v>
      </c>
      <c r="H10" s="15" t="s">
        <v>0</v>
      </c>
    </row>
    <row r="11" spans="1:8" s="1" customFormat="1" ht="16" x14ac:dyDescent="0.2">
      <c r="A11" s="16" t="s">
        <v>19</v>
      </c>
      <c r="B11" s="30">
        <v>10.07</v>
      </c>
      <c r="C11" s="29">
        <v>-0.7</v>
      </c>
      <c r="D11" s="32">
        <f>B11+C11</f>
        <v>9.370000000000001</v>
      </c>
      <c r="E11" s="31">
        <f>+(A7-A4)*D7</f>
        <v>0</v>
      </c>
      <c r="F11" s="32">
        <f>+D11-E11</f>
        <v>9.370000000000001</v>
      </c>
      <c r="G11" s="17"/>
      <c r="H11" s="17"/>
    </row>
    <row r="12" spans="1:8" s="1" customFormat="1" ht="16" x14ac:dyDescent="0.2">
      <c r="A12" s="16" t="s">
        <v>6</v>
      </c>
      <c r="B12" s="29">
        <v>10.07</v>
      </c>
      <c r="C12" s="29">
        <v>-0.7</v>
      </c>
      <c r="D12" s="32">
        <f>B12+C12</f>
        <v>9.370000000000001</v>
      </c>
      <c r="E12" s="31">
        <f>+(11-A4)*D7</f>
        <v>0</v>
      </c>
      <c r="F12" s="32">
        <f t="shared" ref="F12:F24" si="0">+D12-E12</f>
        <v>9.370000000000001</v>
      </c>
      <c r="G12" s="18">
        <f>IF(B12,1,0)</f>
        <v>1</v>
      </c>
      <c r="H12" s="18">
        <f>SUM(G12:G12)</f>
        <v>1</v>
      </c>
    </row>
    <row r="13" spans="1:8" s="1" customFormat="1" ht="16" x14ac:dyDescent="0.2">
      <c r="A13" s="19" t="s">
        <v>1</v>
      </c>
      <c r="B13" s="38">
        <f>+B14</f>
        <v>10.26</v>
      </c>
      <c r="C13" s="29">
        <v>-0.8</v>
      </c>
      <c r="D13" s="32">
        <f>B13+C13</f>
        <v>9.4599999999999991</v>
      </c>
      <c r="E13" s="31">
        <f>+(12-A4)*D7</f>
        <v>0.1</v>
      </c>
      <c r="F13" s="32">
        <f t="shared" si="0"/>
        <v>9.36</v>
      </c>
      <c r="G13" s="18">
        <f t="shared" ref="G13:G22" si="1">IF(B13,1,0)</f>
        <v>1</v>
      </c>
      <c r="H13" s="18">
        <f>SUM(G$12:G13)</f>
        <v>2</v>
      </c>
    </row>
    <row r="14" spans="1:8" s="1" customFormat="1" ht="16" x14ac:dyDescent="0.2">
      <c r="A14" s="20" t="s">
        <v>7</v>
      </c>
      <c r="B14" s="30">
        <v>10.26</v>
      </c>
      <c r="C14" s="29">
        <v>-0.8</v>
      </c>
      <c r="D14" s="32">
        <f t="shared" ref="D14:D22" si="2">B14+C14</f>
        <v>9.4599999999999991</v>
      </c>
      <c r="E14" s="31">
        <f>+((12-$A$4)+1)*$D$7</f>
        <v>0.2</v>
      </c>
      <c r="F14" s="32">
        <f t="shared" si="0"/>
        <v>9.26</v>
      </c>
      <c r="G14" s="18">
        <f t="shared" si="1"/>
        <v>1</v>
      </c>
      <c r="H14" s="18">
        <f>SUM(G$12:G14)</f>
        <v>3</v>
      </c>
    </row>
    <row r="15" spans="1:8" s="1" customFormat="1" ht="16" x14ac:dyDescent="0.2">
      <c r="A15" s="20" t="s">
        <v>8</v>
      </c>
      <c r="B15" s="32">
        <f>+B16</f>
        <v>10.4</v>
      </c>
      <c r="C15" s="29">
        <v>-0.9</v>
      </c>
      <c r="D15" s="32">
        <f t="shared" si="2"/>
        <v>9.5</v>
      </c>
      <c r="E15" s="31">
        <f>+((12-$A$4)+2)*$D$7</f>
        <v>0.30000000000000004</v>
      </c>
      <c r="F15" s="32">
        <f t="shared" si="0"/>
        <v>9.1999999999999993</v>
      </c>
      <c r="G15" s="18">
        <f t="shared" si="1"/>
        <v>1</v>
      </c>
      <c r="H15" s="18">
        <f>SUM(G$12:G15)</f>
        <v>4</v>
      </c>
    </row>
    <row r="16" spans="1:8" s="1" customFormat="1" ht="16" x14ac:dyDescent="0.2">
      <c r="A16" s="19" t="s">
        <v>2</v>
      </c>
      <c r="B16" s="29">
        <v>10.4</v>
      </c>
      <c r="C16" s="29">
        <v>-0.85</v>
      </c>
      <c r="D16" s="32">
        <f t="shared" si="2"/>
        <v>9.5500000000000007</v>
      </c>
      <c r="E16" s="31">
        <f>+((12-$A$4)+3)*$D$7</f>
        <v>0.4</v>
      </c>
      <c r="F16" s="32">
        <f t="shared" si="0"/>
        <v>9.15</v>
      </c>
      <c r="G16" s="18">
        <f t="shared" si="1"/>
        <v>1</v>
      </c>
      <c r="H16" s="18">
        <f>SUM(G$12:G16)</f>
        <v>5</v>
      </c>
    </row>
    <row r="17" spans="1:8" s="1" customFormat="1" ht="16" x14ac:dyDescent="0.2">
      <c r="A17" s="20" t="s">
        <v>9</v>
      </c>
      <c r="B17" s="32">
        <f>B18</f>
        <v>10.55</v>
      </c>
      <c r="C17" s="29">
        <v>-0.9</v>
      </c>
      <c r="D17" s="32">
        <f>B17+C17</f>
        <v>9.65</v>
      </c>
      <c r="E17" s="31">
        <f>+((12-$A$4)+4)*$D$7</f>
        <v>0.5</v>
      </c>
      <c r="F17" s="32">
        <f t="shared" si="0"/>
        <v>9.15</v>
      </c>
      <c r="G17" s="18">
        <f t="shared" si="1"/>
        <v>1</v>
      </c>
      <c r="H17" s="18">
        <f>SUM(G$12:G17)</f>
        <v>6</v>
      </c>
    </row>
    <row r="18" spans="1:8" s="1" customFormat="1" ht="16" x14ac:dyDescent="0.2">
      <c r="A18" s="19" t="s">
        <v>3</v>
      </c>
      <c r="B18" s="29">
        <v>10.55</v>
      </c>
      <c r="C18" s="29">
        <v>-0.8</v>
      </c>
      <c r="D18" s="32">
        <f t="shared" si="2"/>
        <v>9.75</v>
      </c>
      <c r="E18" s="31">
        <f>+((12-$A$4)+5)*$D$7</f>
        <v>0.60000000000000009</v>
      </c>
      <c r="F18" s="32">
        <f t="shared" si="0"/>
        <v>9.15</v>
      </c>
      <c r="G18" s="18">
        <f t="shared" si="1"/>
        <v>1</v>
      </c>
      <c r="H18" s="18">
        <f>SUM(G$12:G18)</f>
        <v>7</v>
      </c>
    </row>
    <row r="19" spans="1:8" s="1" customFormat="1" ht="16" x14ac:dyDescent="0.2">
      <c r="A19" s="20" t="s">
        <v>10</v>
      </c>
      <c r="B19" s="32">
        <f>B20</f>
        <v>10.65</v>
      </c>
      <c r="C19" s="29">
        <v>-0.8</v>
      </c>
      <c r="D19" s="32">
        <f t="shared" si="2"/>
        <v>9.85</v>
      </c>
      <c r="E19" s="31">
        <f>+((12-$A$4)+6)*$D$7</f>
        <v>0.70000000000000007</v>
      </c>
      <c r="F19" s="32">
        <f t="shared" si="0"/>
        <v>9.15</v>
      </c>
      <c r="G19" s="18">
        <f t="shared" si="1"/>
        <v>1</v>
      </c>
      <c r="H19" s="18">
        <f>SUM(G$12:G19)</f>
        <v>8</v>
      </c>
    </row>
    <row r="20" spans="1:8" s="1" customFormat="1" ht="16" x14ac:dyDescent="0.2">
      <c r="A20" s="19" t="s">
        <v>4</v>
      </c>
      <c r="B20" s="29">
        <v>10.65</v>
      </c>
      <c r="C20" s="29">
        <v>-0.8</v>
      </c>
      <c r="D20" s="32">
        <f t="shared" si="2"/>
        <v>9.85</v>
      </c>
      <c r="E20" s="31">
        <f>+((12-$A$4)+7)*$D$7</f>
        <v>0.8</v>
      </c>
      <c r="F20" s="32">
        <f t="shared" si="0"/>
        <v>9.0499999999999989</v>
      </c>
      <c r="G20" s="18">
        <f t="shared" si="1"/>
        <v>1</v>
      </c>
      <c r="H20" s="18">
        <f>SUM(G$12:G20)</f>
        <v>9</v>
      </c>
    </row>
    <row r="21" spans="1:8" s="1" customFormat="1" ht="16" x14ac:dyDescent="0.2">
      <c r="A21" s="20" t="s">
        <v>11</v>
      </c>
      <c r="B21" s="32">
        <f>B22</f>
        <v>10.57</v>
      </c>
      <c r="C21" s="29">
        <v>-0.8</v>
      </c>
      <c r="D21" s="32">
        <f t="shared" si="2"/>
        <v>9.77</v>
      </c>
      <c r="E21" s="31">
        <f>+((12-$A$4)+8)*$D$7</f>
        <v>0.9</v>
      </c>
      <c r="F21" s="32">
        <f t="shared" si="0"/>
        <v>8.8699999999999992</v>
      </c>
      <c r="G21" s="18">
        <f t="shared" si="1"/>
        <v>1</v>
      </c>
      <c r="H21" s="18">
        <f>SUM(G$12:G21)</f>
        <v>10</v>
      </c>
    </row>
    <row r="22" spans="1:8" s="1" customFormat="1" ht="16" x14ac:dyDescent="0.2">
      <c r="A22" s="19" t="s">
        <v>5</v>
      </c>
      <c r="B22" s="29">
        <v>10.57</v>
      </c>
      <c r="C22" s="29">
        <v>-0.8</v>
      </c>
      <c r="D22" s="32">
        <f t="shared" si="2"/>
        <v>9.77</v>
      </c>
      <c r="E22" s="31">
        <f>+((12-$A$4)+9)*$D$7</f>
        <v>1</v>
      </c>
      <c r="F22" s="32">
        <f t="shared" si="0"/>
        <v>8.77</v>
      </c>
      <c r="G22" s="18">
        <f t="shared" si="1"/>
        <v>1</v>
      </c>
      <c r="H22" s="18">
        <f>SUM(G$12:G22)</f>
        <v>11</v>
      </c>
    </row>
    <row r="23" spans="1:8" s="1" customFormat="1" ht="16" x14ac:dyDescent="0.2">
      <c r="A23" s="16" t="s">
        <v>15</v>
      </c>
      <c r="B23" s="32">
        <f>+B24</f>
        <v>10.6</v>
      </c>
      <c r="C23" s="29">
        <v>-0.8</v>
      </c>
      <c r="D23" s="32">
        <f>B23+C23</f>
        <v>9.7999999999999989</v>
      </c>
      <c r="E23" s="31">
        <f>+((12-$A$4)+10)*$D$7</f>
        <v>1.1000000000000001</v>
      </c>
      <c r="F23" s="32">
        <f t="shared" si="0"/>
        <v>8.6999999999999993</v>
      </c>
      <c r="G23" s="18">
        <f>IF(B23,1,0)</f>
        <v>1</v>
      </c>
      <c r="H23" s="18">
        <f>SUM(G$12:G23)</f>
        <v>12</v>
      </c>
    </row>
    <row r="24" spans="1:8" s="1" customFormat="1" ht="16" x14ac:dyDescent="0.2">
      <c r="A24" s="16" t="s">
        <v>6</v>
      </c>
      <c r="B24" s="40">
        <v>10.6</v>
      </c>
      <c r="C24" s="29">
        <v>-0.8</v>
      </c>
      <c r="D24" s="32">
        <f>B24+C24</f>
        <v>9.7999999999999989</v>
      </c>
      <c r="E24" s="31">
        <f>+((12-$A$4)+11)*$D$7</f>
        <v>1.2000000000000002</v>
      </c>
      <c r="F24" s="32">
        <f t="shared" si="0"/>
        <v>8.5999999999999979</v>
      </c>
    </row>
    <row r="25" spans="1:8" ht="16" x14ac:dyDescent="0.2">
      <c r="A25" s="1"/>
      <c r="B25" s="21"/>
      <c r="C25" s="21"/>
      <c r="D25" s="21"/>
      <c r="E25" s="21"/>
      <c r="F25" s="21"/>
      <c r="G25" s="22"/>
      <c r="H25" s="23"/>
    </row>
    <row r="26" spans="1:8" ht="14" x14ac:dyDescent="0.15">
      <c r="B26" s="24"/>
      <c r="C26" s="24"/>
      <c r="D26" s="21"/>
      <c r="E26" s="21"/>
      <c r="F26" s="21"/>
      <c r="G26" s="25"/>
    </row>
    <row r="27" spans="1:8" x14ac:dyDescent="0.15">
      <c r="B27" s="26"/>
      <c r="C27" s="26"/>
      <c r="D27" s="26"/>
      <c r="E27" s="24"/>
      <c r="F27" s="24"/>
      <c r="G27" s="25"/>
    </row>
    <row r="28" spans="1:8" x14ac:dyDescent="0.15">
      <c r="B28" s="26"/>
      <c r="C28" s="26"/>
      <c r="D28" s="26"/>
      <c r="E28" s="24"/>
      <c r="F28" s="24"/>
      <c r="G28" s="25"/>
    </row>
  </sheetData>
  <sheetProtection algorithmName="SHA-512" hashValue="id600cQslni+4c61AZDkra8C8QenRtW9svmSA3NHnJx5F0imyHLHJmikamyh0nhPoVgMm1+FkHExpI40LlexGg==" saltValue="Api1funRpeJj2S8GFlsKzA==" spinCount="100000" sheet="1" objects="1" scenarios="1"/>
  <pageMargins left="0.75" right="0.75" top="1" bottom="1" header="0.5" footer="0.5"/>
  <pageSetup scale="7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091"/>
    <pageSetUpPr fitToPage="1"/>
  </sheetPr>
  <dimension ref="A1:H27"/>
  <sheetViews>
    <sheetView workbookViewId="0">
      <selection activeCell="H36" sqref="H36"/>
    </sheetView>
  </sheetViews>
  <sheetFormatPr baseColWidth="10" defaultColWidth="9.1640625" defaultRowHeight="13" x14ac:dyDescent="0.15"/>
  <cols>
    <col min="1" max="1" width="11.83203125" style="7" customWidth="1"/>
    <col min="2" max="4" width="15.1640625" style="7" customWidth="1"/>
    <col min="5" max="6" width="15.1640625" style="27" customWidth="1"/>
    <col min="7" max="16384" width="9.1640625" style="7"/>
  </cols>
  <sheetData>
    <row r="1" spans="1:8" s="1" customFormat="1" ht="16" x14ac:dyDescent="0.2"/>
    <row r="2" spans="1:8" s="1" customFormat="1" ht="20" x14ac:dyDescent="0.2">
      <c r="A2" s="2" t="s">
        <v>20</v>
      </c>
      <c r="B2" s="3"/>
      <c r="C2" s="3"/>
      <c r="D2" s="3"/>
      <c r="E2" s="3"/>
      <c r="F2" s="3"/>
    </row>
    <row r="3" spans="1:8" ht="20" x14ac:dyDescent="0.2">
      <c r="A3" s="4" t="s">
        <v>21</v>
      </c>
      <c r="B3" s="1"/>
      <c r="C3" s="5"/>
      <c r="D3" s="2" t="s">
        <v>27</v>
      </c>
      <c r="E3" s="6"/>
      <c r="F3" s="6"/>
    </row>
    <row r="4" spans="1:8" ht="16" x14ac:dyDescent="0.2">
      <c r="A4" s="36">
        <v>7</v>
      </c>
      <c r="B4" s="6"/>
      <c r="C4" s="8"/>
      <c r="D4" s="9"/>
      <c r="E4" s="6"/>
      <c r="F4" s="6"/>
    </row>
    <row r="5" spans="1:8" ht="20" x14ac:dyDescent="0.2">
      <c r="A5" s="6" t="s">
        <v>19</v>
      </c>
      <c r="B5" s="10"/>
      <c r="C5" s="33"/>
      <c r="D5" s="6" t="s">
        <v>14</v>
      </c>
      <c r="F5" s="11"/>
      <c r="G5" s="12"/>
    </row>
    <row r="6" spans="1:8" ht="16.5" customHeight="1" x14ac:dyDescent="0.2">
      <c r="A6" s="6" t="s">
        <v>0</v>
      </c>
      <c r="B6" s="10"/>
      <c r="C6" s="33"/>
      <c r="D6" s="6" t="s">
        <v>13</v>
      </c>
      <c r="F6" s="13"/>
    </row>
    <row r="7" spans="1:8" ht="18" x14ac:dyDescent="0.2">
      <c r="A7" s="36">
        <v>9</v>
      </c>
      <c r="B7" s="6"/>
      <c r="C7" s="34"/>
      <c r="D7" s="30">
        <v>0.04</v>
      </c>
      <c r="F7" s="14"/>
    </row>
    <row r="8" spans="1:8" ht="16" x14ac:dyDescent="0.2">
      <c r="A8" s="1"/>
      <c r="B8" s="1"/>
      <c r="C8" s="35"/>
      <c r="D8" s="1"/>
      <c r="E8" s="6"/>
      <c r="F8" s="6"/>
    </row>
    <row r="9" spans="1:8" s="1" customFormat="1" ht="16" customHeight="1" x14ac:dyDescent="0.2">
      <c r="D9" s="53"/>
      <c r="E9" s="53"/>
      <c r="F9" s="53"/>
      <c r="G9" s="15" t="s">
        <v>12</v>
      </c>
      <c r="H9" s="15" t="s">
        <v>12</v>
      </c>
    </row>
    <row r="10" spans="1:8" s="1" customFormat="1" ht="34" x14ac:dyDescent="0.2">
      <c r="A10" s="28" t="s">
        <v>0</v>
      </c>
      <c r="B10" s="46" t="s">
        <v>22</v>
      </c>
      <c r="C10" s="46" t="s">
        <v>23</v>
      </c>
      <c r="D10" s="46" t="s">
        <v>24</v>
      </c>
      <c r="E10" s="46" t="s">
        <v>25</v>
      </c>
      <c r="F10" s="46" t="s">
        <v>26</v>
      </c>
      <c r="G10" s="15" t="s">
        <v>16</v>
      </c>
      <c r="H10" s="15" t="s">
        <v>0</v>
      </c>
    </row>
    <row r="11" spans="1:8" s="1" customFormat="1" ht="16" x14ac:dyDescent="0.2">
      <c r="A11" s="16" t="s">
        <v>19</v>
      </c>
      <c r="B11" s="30">
        <v>5.74</v>
      </c>
      <c r="C11" s="29">
        <v>-0.95</v>
      </c>
      <c r="D11" s="32">
        <f>B11+C11</f>
        <v>4.79</v>
      </c>
      <c r="E11" s="31">
        <f>+(A7-A4)*D7</f>
        <v>0.08</v>
      </c>
      <c r="F11" s="32">
        <f>+D11-E11</f>
        <v>4.71</v>
      </c>
      <c r="G11" s="17"/>
      <c r="H11" s="17"/>
    </row>
    <row r="12" spans="1:8" s="1" customFormat="1" ht="16" x14ac:dyDescent="0.2">
      <c r="A12" s="16" t="s">
        <v>11</v>
      </c>
      <c r="B12" s="38">
        <f>+B13</f>
        <v>6.22</v>
      </c>
      <c r="C12" s="29">
        <v>-0.95</v>
      </c>
      <c r="D12" s="32">
        <f>B12+C12</f>
        <v>5.27</v>
      </c>
      <c r="E12" s="31">
        <f>+(8-A4)*D7</f>
        <v>0.04</v>
      </c>
      <c r="F12" s="32">
        <f t="shared" ref="F12:F23" si="0">+D12-E12</f>
        <v>5.2299999999999995</v>
      </c>
      <c r="G12" s="18">
        <f>IF(B12,1,0)</f>
        <v>1</v>
      </c>
      <c r="H12" s="18">
        <f>SUM(G12:G12)</f>
        <v>1</v>
      </c>
    </row>
    <row r="13" spans="1:8" s="1" customFormat="1" ht="16" x14ac:dyDescent="0.2">
      <c r="A13" s="19" t="s">
        <v>5</v>
      </c>
      <c r="B13" s="29">
        <v>6.22</v>
      </c>
      <c r="C13" s="29">
        <v>-0.95</v>
      </c>
      <c r="D13" s="32">
        <f>B13+C13</f>
        <v>5.27</v>
      </c>
      <c r="E13" s="31">
        <f>+(9-A4)*D7</f>
        <v>0.08</v>
      </c>
      <c r="F13" s="32">
        <f t="shared" si="0"/>
        <v>5.1899999999999995</v>
      </c>
      <c r="G13" s="18">
        <f t="shared" ref="G13:G22" si="1">IF(B13,1,0)</f>
        <v>1</v>
      </c>
      <c r="H13" s="18">
        <f>SUM(G$12:G13)</f>
        <v>2</v>
      </c>
    </row>
    <row r="14" spans="1:8" s="1" customFormat="1" ht="16" x14ac:dyDescent="0.2">
      <c r="A14" s="20" t="s">
        <v>15</v>
      </c>
      <c r="B14" s="39">
        <f>+B16</f>
        <v>5.74</v>
      </c>
      <c r="C14" s="29">
        <v>-1</v>
      </c>
      <c r="D14" s="32">
        <f t="shared" ref="D14:D22" si="2">B14+C14</f>
        <v>4.74</v>
      </c>
      <c r="E14" s="31">
        <f>+(10-$A$4)*$D$7</f>
        <v>0.12</v>
      </c>
      <c r="F14" s="32">
        <f t="shared" si="0"/>
        <v>4.62</v>
      </c>
      <c r="G14" s="18">
        <f t="shared" si="1"/>
        <v>1</v>
      </c>
      <c r="H14" s="18">
        <f>SUM(G$12:G14)</f>
        <v>3</v>
      </c>
    </row>
    <row r="15" spans="1:8" s="1" customFormat="1" ht="16" x14ac:dyDescent="0.2">
      <c r="A15" s="20" t="s">
        <v>6</v>
      </c>
      <c r="B15" s="39">
        <f>+B16</f>
        <v>5.74</v>
      </c>
      <c r="C15" s="29">
        <v>-1</v>
      </c>
      <c r="D15" s="32">
        <f t="shared" si="2"/>
        <v>4.74</v>
      </c>
      <c r="E15" s="31">
        <f>+(11-$A$4)*$D$7</f>
        <v>0.16</v>
      </c>
      <c r="F15" s="32">
        <f t="shared" si="0"/>
        <v>4.58</v>
      </c>
      <c r="G15" s="18">
        <f t="shared" si="1"/>
        <v>1</v>
      </c>
      <c r="H15" s="18">
        <f>SUM(G$12:G15)</f>
        <v>4</v>
      </c>
    </row>
    <row r="16" spans="1:8" s="1" customFormat="1" ht="16" x14ac:dyDescent="0.2">
      <c r="A16" s="19" t="s">
        <v>1</v>
      </c>
      <c r="B16" s="29">
        <v>5.74</v>
      </c>
      <c r="C16" s="29">
        <v>-0.95</v>
      </c>
      <c r="D16" s="32">
        <f t="shared" si="2"/>
        <v>4.79</v>
      </c>
      <c r="E16" s="31">
        <f>+(12-$A$4)*$D$7</f>
        <v>0.2</v>
      </c>
      <c r="F16" s="32">
        <f t="shared" si="0"/>
        <v>4.59</v>
      </c>
      <c r="G16" s="18">
        <f t="shared" si="1"/>
        <v>1</v>
      </c>
      <c r="H16" s="18">
        <f>SUM(G$12:G16)</f>
        <v>5</v>
      </c>
    </row>
    <row r="17" spans="1:8" s="1" customFormat="1" ht="16" x14ac:dyDescent="0.2">
      <c r="A17" s="20" t="s">
        <v>7</v>
      </c>
      <c r="B17" s="39">
        <f>+B19</f>
        <v>5.93</v>
      </c>
      <c r="C17" s="29">
        <v>-0.95</v>
      </c>
      <c r="D17" s="32">
        <f t="shared" si="2"/>
        <v>4.9799999999999995</v>
      </c>
      <c r="E17" s="31">
        <f>+((12-$A$4)+1)*$D$7</f>
        <v>0.24</v>
      </c>
      <c r="F17" s="32">
        <f t="shared" si="0"/>
        <v>4.7399999999999993</v>
      </c>
      <c r="G17" s="18">
        <f t="shared" si="1"/>
        <v>1</v>
      </c>
      <c r="H17" s="18">
        <f>SUM(G$12:G17)</f>
        <v>6</v>
      </c>
    </row>
    <row r="18" spans="1:8" s="1" customFormat="1" ht="16" x14ac:dyDescent="0.2">
      <c r="A18" s="19" t="s">
        <v>8</v>
      </c>
      <c r="B18" s="37">
        <f>+B19</f>
        <v>5.93</v>
      </c>
      <c r="C18" s="29">
        <v>-0.9</v>
      </c>
      <c r="D18" s="32">
        <f t="shared" si="2"/>
        <v>5.0299999999999994</v>
      </c>
      <c r="E18" s="31">
        <f>+((12-$A$4)+2)*$D$7</f>
        <v>0.28000000000000003</v>
      </c>
      <c r="F18" s="32">
        <f t="shared" si="0"/>
        <v>4.7499999999999991</v>
      </c>
      <c r="G18" s="18">
        <f t="shared" si="1"/>
        <v>1</v>
      </c>
      <c r="H18" s="18">
        <f>SUM(G$12:G18)</f>
        <v>7</v>
      </c>
    </row>
    <row r="19" spans="1:8" s="1" customFormat="1" ht="16" x14ac:dyDescent="0.2">
      <c r="A19" s="20" t="s">
        <v>2</v>
      </c>
      <c r="B19" s="30">
        <v>5.93</v>
      </c>
      <c r="C19" s="29">
        <v>-0.85</v>
      </c>
      <c r="D19" s="32">
        <f t="shared" si="2"/>
        <v>5.08</v>
      </c>
      <c r="E19" s="31">
        <f>+((12-$A$4)+3)*$D$7</f>
        <v>0.32</v>
      </c>
      <c r="F19" s="32">
        <f t="shared" si="0"/>
        <v>4.76</v>
      </c>
      <c r="G19" s="18">
        <f t="shared" si="1"/>
        <v>1</v>
      </c>
      <c r="H19" s="18">
        <f>SUM(G$12:G19)</f>
        <v>8</v>
      </c>
    </row>
    <row r="20" spans="1:8" s="1" customFormat="1" ht="16" x14ac:dyDescent="0.2">
      <c r="A20" s="19" t="s">
        <v>9</v>
      </c>
      <c r="B20" s="37">
        <f>+B21</f>
        <v>6.04</v>
      </c>
      <c r="C20" s="29">
        <v>-0.85</v>
      </c>
      <c r="D20" s="32">
        <f t="shared" si="2"/>
        <v>5.19</v>
      </c>
      <c r="E20" s="31">
        <f>+((12-$A$4)+4)*$D$7</f>
        <v>0.36</v>
      </c>
      <c r="F20" s="32">
        <f t="shared" si="0"/>
        <v>4.83</v>
      </c>
      <c r="G20" s="18">
        <f t="shared" si="1"/>
        <v>1</v>
      </c>
      <c r="H20" s="18">
        <f>SUM(G$12:G20)</f>
        <v>9</v>
      </c>
    </row>
    <row r="21" spans="1:8" s="1" customFormat="1" ht="16" x14ac:dyDescent="0.2">
      <c r="A21" s="20" t="s">
        <v>3</v>
      </c>
      <c r="B21" s="30">
        <v>6.04</v>
      </c>
      <c r="C21" s="29">
        <v>-0.8</v>
      </c>
      <c r="D21" s="32">
        <f t="shared" si="2"/>
        <v>5.24</v>
      </c>
      <c r="E21" s="31">
        <f>+((12-$A$4)+5)*$D$7</f>
        <v>0.4</v>
      </c>
      <c r="F21" s="32">
        <f t="shared" si="0"/>
        <v>4.84</v>
      </c>
      <c r="G21" s="18">
        <f t="shared" si="1"/>
        <v>1</v>
      </c>
      <c r="H21" s="18">
        <f>SUM(G$12:G21)</f>
        <v>10</v>
      </c>
    </row>
    <row r="22" spans="1:8" s="1" customFormat="1" ht="16" x14ac:dyDescent="0.2">
      <c r="A22" s="19" t="s">
        <v>10</v>
      </c>
      <c r="B22" s="37">
        <f>+B23</f>
        <v>6.1</v>
      </c>
      <c r="C22" s="29">
        <v>-0.8</v>
      </c>
      <c r="D22" s="32">
        <f t="shared" si="2"/>
        <v>5.3</v>
      </c>
      <c r="E22" s="31">
        <f>+((12-$A$4)+6)*$D$7</f>
        <v>0.44</v>
      </c>
      <c r="F22" s="32">
        <f t="shared" si="0"/>
        <v>4.8599999999999994</v>
      </c>
      <c r="G22" s="18">
        <f t="shared" si="1"/>
        <v>1</v>
      </c>
      <c r="H22" s="18">
        <f>SUM(G$12:G22)</f>
        <v>11</v>
      </c>
    </row>
    <row r="23" spans="1:8" s="1" customFormat="1" ht="16" x14ac:dyDescent="0.2">
      <c r="A23" s="16" t="s">
        <v>4</v>
      </c>
      <c r="B23" s="30">
        <v>6.1</v>
      </c>
      <c r="C23" s="29">
        <v>-0.8</v>
      </c>
      <c r="D23" s="32">
        <f>B23+C23</f>
        <v>5.3</v>
      </c>
      <c r="E23" s="31">
        <f>+((12-$A$4)+7)*$D$7</f>
        <v>0.48</v>
      </c>
      <c r="F23" s="32">
        <f t="shared" si="0"/>
        <v>4.82</v>
      </c>
      <c r="G23" s="18">
        <f>IF(B23,1,0)</f>
        <v>1</v>
      </c>
      <c r="H23" s="18">
        <f>SUM(G$12:G23)</f>
        <v>12</v>
      </c>
    </row>
    <row r="24" spans="1:8" ht="16" x14ac:dyDescent="0.2">
      <c r="A24" s="1"/>
      <c r="B24" s="21"/>
      <c r="C24" s="21"/>
      <c r="D24" s="21"/>
      <c r="E24" s="21"/>
      <c r="F24" s="21"/>
      <c r="G24" s="22"/>
      <c r="H24" s="23"/>
    </row>
    <row r="25" spans="1:8" ht="14" x14ac:dyDescent="0.15">
      <c r="B25" s="24"/>
      <c r="C25" s="24"/>
      <c r="D25" s="21"/>
      <c r="E25" s="21"/>
      <c r="F25" s="21"/>
      <c r="G25" s="25"/>
    </row>
    <row r="26" spans="1:8" x14ac:dyDescent="0.15">
      <c r="B26" s="26"/>
      <c r="C26" s="26"/>
      <c r="D26" s="26"/>
      <c r="E26" s="24"/>
      <c r="F26" s="24"/>
      <c r="G26" s="25"/>
    </row>
    <row r="27" spans="1:8" x14ac:dyDescent="0.15">
      <c r="B27" s="26"/>
      <c r="C27" s="26"/>
      <c r="D27" s="26"/>
      <c r="E27" s="24"/>
      <c r="F27" s="24"/>
      <c r="G27" s="25"/>
    </row>
  </sheetData>
  <sheetProtection algorithmName="SHA-512" hashValue="u95EUPlACBw9NbsDcBLd6N+36/WlPmrn3p33SA9nUA5LyT5hMC000cIYwKr/R7xXEYdx9FcOCdkPZR+1YEBACw==" saltValue="SBH1HVbHzJFLvxDBEAniaA==" spinCount="100000" sheet="1" objects="1" scenarios="1"/>
  <pageMargins left="0.75" right="0.75" top="1" bottom="1" header="0.5" footer="0.5"/>
  <pageSetup scale="79" fitToHeight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100"/>
    <pageSetUpPr fitToPage="1"/>
  </sheetPr>
  <dimension ref="A1:H27"/>
  <sheetViews>
    <sheetView workbookViewId="0">
      <selection activeCell="G32" sqref="G32"/>
    </sheetView>
  </sheetViews>
  <sheetFormatPr baseColWidth="10" defaultColWidth="9.1640625" defaultRowHeight="13" x14ac:dyDescent="0.15"/>
  <cols>
    <col min="1" max="1" width="11.83203125" style="7" customWidth="1"/>
    <col min="2" max="4" width="15.1640625" style="7" customWidth="1"/>
    <col min="5" max="6" width="15.1640625" style="27" customWidth="1"/>
    <col min="7" max="16384" width="9.1640625" style="7"/>
  </cols>
  <sheetData>
    <row r="1" spans="1:8" s="1" customFormat="1" ht="16" x14ac:dyDescent="0.2"/>
    <row r="2" spans="1:8" s="1" customFormat="1" ht="20" x14ac:dyDescent="0.2">
      <c r="A2" s="2" t="s">
        <v>20</v>
      </c>
      <c r="B2" s="3"/>
      <c r="C2" s="3"/>
      <c r="D2" s="3"/>
      <c r="E2" s="3"/>
      <c r="F2" s="3"/>
    </row>
    <row r="3" spans="1:8" ht="20" x14ac:dyDescent="0.2">
      <c r="A3" s="4" t="s">
        <v>21</v>
      </c>
      <c r="B3" s="1"/>
      <c r="C3" s="5"/>
      <c r="D3" s="2" t="s">
        <v>27</v>
      </c>
      <c r="E3" s="6"/>
      <c r="F3" s="6"/>
    </row>
    <row r="4" spans="1:8" ht="16" x14ac:dyDescent="0.2">
      <c r="A4" s="36">
        <v>7</v>
      </c>
      <c r="B4" s="6"/>
      <c r="C4" s="8"/>
      <c r="D4" s="9"/>
      <c r="E4" s="6"/>
      <c r="F4" s="6"/>
    </row>
    <row r="5" spans="1:8" ht="20" x14ac:dyDescent="0.2">
      <c r="A5" s="6" t="s">
        <v>19</v>
      </c>
      <c r="B5" s="10"/>
      <c r="C5" s="33"/>
      <c r="D5" s="6" t="s">
        <v>14</v>
      </c>
      <c r="F5" s="11"/>
      <c r="G5" s="12"/>
    </row>
    <row r="6" spans="1:8" ht="16.5" customHeight="1" x14ac:dyDescent="0.2">
      <c r="A6" s="6" t="s">
        <v>0</v>
      </c>
      <c r="B6" s="10"/>
      <c r="C6" s="33"/>
      <c r="D6" s="6" t="s">
        <v>13</v>
      </c>
      <c r="F6" s="13"/>
    </row>
    <row r="7" spans="1:8" ht="18" x14ac:dyDescent="0.2">
      <c r="A7" s="36">
        <v>8</v>
      </c>
      <c r="B7" s="6"/>
      <c r="C7" s="34"/>
      <c r="D7" s="30">
        <v>0.04</v>
      </c>
      <c r="F7" s="14"/>
    </row>
    <row r="8" spans="1:8" ht="16" x14ac:dyDescent="0.2">
      <c r="A8" s="1"/>
      <c r="B8" s="1"/>
      <c r="C8" s="35"/>
      <c r="D8" s="1"/>
      <c r="E8" s="6"/>
      <c r="F8" s="6"/>
    </row>
    <row r="9" spans="1:8" s="1" customFormat="1" ht="16" customHeight="1" x14ac:dyDescent="0.2">
      <c r="D9" s="53"/>
      <c r="E9" s="53"/>
      <c r="F9" s="53"/>
      <c r="G9" s="15" t="s">
        <v>12</v>
      </c>
      <c r="H9" s="15" t="s">
        <v>12</v>
      </c>
    </row>
    <row r="10" spans="1:8" s="1" customFormat="1" ht="34" x14ac:dyDescent="0.2">
      <c r="A10" s="28" t="s">
        <v>0</v>
      </c>
      <c r="B10" s="46" t="s">
        <v>22</v>
      </c>
      <c r="C10" s="46" t="s">
        <v>23</v>
      </c>
      <c r="D10" s="46" t="s">
        <v>24</v>
      </c>
      <c r="E10" s="46" t="s">
        <v>25</v>
      </c>
      <c r="F10" s="46" t="s">
        <v>26</v>
      </c>
      <c r="G10" s="15" t="s">
        <v>16</v>
      </c>
      <c r="H10" s="15" t="s">
        <v>0</v>
      </c>
    </row>
    <row r="11" spans="1:8" s="1" customFormat="1" ht="16" x14ac:dyDescent="0.2">
      <c r="A11" s="16" t="s">
        <v>19</v>
      </c>
      <c r="B11" s="30">
        <v>5.78</v>
      </c>
      <c r="C11" s="29">
        <v>-0.95</v>
      </c>
      <c r="D11" s="32">
        <f>B11+C11</f>
        <v>4.83</v>
      </c>
      <c r="E11" s="31">
        <f>+(A7-A4)*D7</f>
        <v>0.04</v>
      </c>
      <c r="F11" s="32">
        <f>+D11-E11</f>
        <v>4.79</v>
      </c>
      <c r="G11" s="17"/>
      <c r="H11" s="17"/>
    </row>
    <row r="12" spans="1:8" s="1" customFormat="1" ht="16" x14ac:dyDescent="0.2">
      <c r="A12" s="16" t="s">
        <v>11</v>
      </c>
      <c r="B12" s="38">
        <f>+B13</f>
        <v>5.78</v>
      </c>
      <c r="C12" s="29">
        <v>-0.95</v>
      </c>
      <c r="D12" s="32">
        <f>B12+C12</f>
        <v>4.83</v>
      </c>
      <c r="E12" s="31">
        <f>+(8-A4)*D7</f>
        <v>0.04</v>
      </c>
      <c r="F12" s="32">
        <f t="shared" ref="F12:F23" si="0">+D12-E12</f>
        <v>4.79</v>
      </c>
      <c r="G12" s="18">
        <f>IF(B12,1,0)</f>
        <v>1</v>
      </c>
      <c r="H12" s="18">
        <f>SUM(G12:G12)</f>
        <v>1</v>
      </c>
    </row>
    <row r="13" spans="1:8" s="1" customFormat="1" ht="16" x14ac:dyDescent="0.2">
      <c r="A13" s="19" t="s">
        <v>5</v>
      </c>
      <c r="B13" s="29">
        <v>5.78</v>
      </c>
      <c r="C13" s="29">
        <v>-0.95</v>
      </c>
      <c r="D13" s="32">
        <f>B13+C13</f>
        <v>4.83</v>
      </c>
      <c r="E13" s="31">
        <f>+(9-A4)*D7</f>
        <v>0.08</v>
      </c>
      <c r="F13" s="32">
        <f t="shared" si="0"/>
        <v>4.75</v>
      </c>
      <c r="G13" s="18">
        <f t="shared" ref="G13:G22" si="1">IF(B13,1,0)</f>
        <v>1</v>
      </c>
      <c r="H13" s="18">
        <f>SUM(G$12:G13)</f>
        <v>2</v>
      </c>
    </row>
    <row r="14" spans="1:8" s="1" customFormat="1" ht="16" x14ac:dyDescent="0.2">
      <c r="A14" s="20" t="s">
        <v>15</v>
      </c>
      <c r="B14" s="39">
        <f>+B16</f>
        <v>5.78</v>
      </c>
      <c r="C14" s="29">
        <v>-1</v>
      </c>
      <c r="D14" s="32">
        <f t="shared" ref="D14:D22" si="2">B14+C14</f>
        <v>4.78</v>
      </c>
      <c r="E14" s="31">
        <f>+(10-$A$4)*$D$7</f>
        <v>0.12</v>
      </c>
      <c r="F14" s="32">
        <f t="shared" si="0"/>
        <v>4.66</v>
      </c>
      <c r="G14" s="18">
        <f t="shared" si="1"/>
        <v>1</v>
      </c>
      <c r="H14" s="18">
        <f>SUM(G$12:G14)</f>
        <v>3</v>
      </c>
    </row>
    <row r="15" spans="1:8" s="1" customFormat="1" ht="16" x14ac:dyDescent="0.2">
      <c r="A15" s="20" t="s">
        <v>6</v>
      </c>
      <c r="B15" s="39">
        <f>+B16</f>
        <v>5.78</v>
      </c>
      <c r="C15" s="29">
        <v>-1</v>
      </c>
      <c r="D15" s="32">
        <f t="shared" si="2"/>
        <v>4.78</v>
      </c>
      <c r="E15" s="31">
        <f>+(11-$A$4)*$D$7</f>
        <v>0.16</v>
      </c>
      <c r="F15" s="32">
        <f t="shared" si="0"/>
        <v>4.62</v>
      </c>
      <c r="G15" s="18">
        <f t="shared" si="1"/>
        <v>1</v>
      </c>
      <c r="H15" s="18">
        <f>SUM(G$12:G15)</f>
        <v>4</v>
      </c>
    </row>
    <row r="16" spans="1:8" s="1" customFormat="1" ht="16" x14ac:dyDescent="0.2">
      <c r="A16" s="19" t="s">
        <v>1</v>
      </c>
      <c r="B16" s="29">
        <v>5.78</v>
      </c>
      <c r="C16" s="29">
        <v>-0.95</v>
      </c>
      <c r="D16" s="32">
        <f t="shared" si="2"/>
        <v>4.83</v>
      </c>
      <c r="E16" s="31">
        <f>+(12-$A$4)*$D$7</f>
        <v>0.2</v>
      </c>
      <c r="F16" s="32">
        <f t="shared" si="0"/>
        <v>4.63</v>
      </c>
      <c r="G16" s="18">
        <f t="shared" si="1"/>
        <v>1</v>
      </c>
      <c r="H16" s="18">
        <f>SUM(G$12:G16)</f>
        <v>5</v>
      </c>
    </row>
    <row r="17" spans="1:8" s="1" customFormat="1" ht="16" x14ac:dyDescent="0.2">
      <c r="A17" s="20" t="s">
        <v>7</v>
      </c>
      <c r="B17" s="39">
        <f>+B19</f>
        <v>5.91</v>
      </c>
      <c r="C17" s="29">
        <v>-0.85</v>
      </c>
      <c r="D17" s="32">
        <f t="shared" si="2"/>
        <v>5.0600000000000005</v>
      </c>
      <c r="E17" s="31">
        <f>+((12-$A$4)+1)*$D$7</f>
        <v>0.24</v>
      </c>
      <c r="F17" s="32">
        <f t="shared" si="0"/>
        <v>4.82</v>
      </c>
      <c r="G17" s="18">
        <f t="shared" si="1"/>
        <v>1</v>
      </c>
      <c r="H17" s="18">
        <f>SUM(G$12:G17)</f>
        <v>6</v>
      </c>
    </row>
    <row r="18" spans="1:8" s="1" customFormat="1" ht="16" x14ac:dyDescent="0.2">
      <c r="A18" s="19" t="s">
        <v>8</v>
      </c>
      <c r="B18" s="37">
        <f>+B19</f>
        <v>5.91</v>
      </c>
      <c r="C18" s="29">
        <v>-0.85</v>
      </c>
      <c r="D18" s="32">
        <f t="shared" si="2"/>
        <v>5.0600000000000005</v>
      </c>
      <c r="E18" s="31">
        <f>+((12-$A$4)+2)*$D$7</f>
        <v>0.28000000000000003</v>
      </c>
      <c r="F18" s="32">
        <f t="shared" si="0"/>
        <v>4.78</v>
      </c>
      <c r="G18" s="18">
        <f t="shared" si="1"/>
        <v>1</v>
      </c>
      <c r="H18" s="18">
        <f>SUM(G$12:G18)</f>
        <v>7</v>
      </c>
    </row>
    <row r="19" spans="1:8" s="1" customFormat="1" ht="16" x14ac:dyDescent="0.2">
      <c r="A19" s="20" t="s">
        <v>2</v>
      </c>
      <c r="B19" s="30">
        <v>5.91</v>
      </c>
      <c r="C19" s="29">
        <v>-0.85</v>
      </c>
      <c r="D19" s="32">
        <f t="shared" si="2"/>
        <v>5.0600000000000005</v>
      </c>
      <c r="E19" s="31">
        <f>+((12-$A$4)+3)*$D$7</f>
        <v>0.32</v>
      </c>
      <c r="F19" s="32">
        <f t="shared" si="0"/>
        <v>4.74</v>
      </c>
      <c r="G19" s="18">
        <f t="shared" si="1"/>
        <v>1</v>
      </c>
      <c r="H19" s="18">
        <f>SUM(G$12:G19)</f>
        <v>8</v>
      </c>
    </row>
    <row r="20" spans="1:8" s="1" customFormat="1" ht="16" x14ac:dyDescent="0.2">
      <c r="A20" s="19" t="s">
        <v>9</v>
      </c>
      <c r="B20" s="37">
        <f>+B21</f>
        <v>5.98</v>
      </c>
      <c r="C20" s="29">
        <v>-0.95</v>
      </c>
      <c r="D20" s="32">
        <f t="shared" si="2"/>
        <v>5.03</v>
      </c>
      <c r="E20" s="31">
        <f>+((12-$A$4)+4)*$D$7</f>
        <v>0.36</v>
      </c>
      <c r="F20" s="32">
        <f t="shared" si="0"/>
        <v>4.67</v>
      </c>
      <c r="G20" s="18">
        <f t="shared" si="1"/>
        <v>1</v>
      </c>
      <c r="H20" s="18">
        <f>SUM(G$12:G20)</f>
        <v>9</v>
      </c>
    </row>
    <row r="21" spans="1:8" s="1" customFormat="1" ht="16" x14ac:dyDescent="0.2">
      <c r="A21" s="20" t="s">
        <v>3</v>
      </c>
      <c r="B21" s="30">
        <v>5.98</v>
      </c>
      <c r="C21" s="29">
        <v>-0.9</v>
      </c>
      <c r="D21" s="32">
        <f t="shared" si="2"/>
        <v>5.08</v>
      </c>
      <c r="E21" s="31">
        <f>+((12-$A$4)+5)*$D$7</f>
        <v>0.4</v>
      </c>
      <c r="F21" s="32">
        <f t="shared" si="0"/>
        <v>4.68</v>
      </c>
      <c r="G21" s="18">
        <f t="shared" si="1"/>
        <v>1</v>
      </c>
      <c r="H21" s="18">
        <f>SUM(G$12:G21)</f>
        <v>10</v>
      </c>
    </row>
    <row r="22" spans="1:8" s="1" customFormat="1" ht="16" x14ac:dyDescent="0.2">
      <c r="A22" s="19" t="s">
        <v>10</v>
      </c>
      <c r="B22" s="37">
        <f>+B23</f>
        <v>6.03</v>
      </c>
      <c r="C22" s="29">
        <v>-0.9</v>
      </c>
      <c r="D22" s="32">
        <f t="shared" si="2"/>
        <v>5.13</v>
      </c>
      <c r="E22" s="31">
        <f>+((12-$A$4)+6)*$D$7</f>
        <v>0.44</v>
      </c>
      <c r="F22" s="32">
        <f t="shared" si="0"/>
        <v>4.6899999999999995</v>
      </c>
      <c r="G22" s="18">
        <f t="shared" si="1"/>
        <v>1</v>
      </c>
      <c r="H22" s="18">
        <f>SUM(G$12:G22)</f>
        <v>11</v>
      </c>
    </row>
    <row r="23" spans="1:8" s="1" customFormat="1" ht="16" x14ac:dyDescent="0.2">
      <c r="A23" s="16" t="s">
        <v>4</v>
      </c>
      <c r="B23" s="30">
        <v>6.03</v>
      </c>
      <c r="C23" s="29">
        <v>-0.9</v>
      </c>
      <c r="D23" s="32">
        <f>B23+C23</f>
        <v>5.13</v>
      </c>
      <c r="E23" s="31">
        <f>+((12-$A$4)+7)*$D$7</f>
        <v>0.48</v>
      </c>
      <c r="F23" s="32">
        <f t="shared" si="0"/>
        <v>4.6500000000000004</v>
      </c>
      <c r="G23" s="18">
        <f>IF(B23,1,0)</f>
        <v>1</v>
      </c>
      <c r="H23" s="18">
        <f>SUM(G$12:G23)</f>
        <v>12</v>
      </c>
    </row>
    <row r="24" spans="1:8" ht="16" x14ac:dyDescent="0.2">
      <c r="A24" s="1"/>
      <c r="B24" s="21"/>
      <c r="C24" s="21"/>
      <c r="D24" s="21"/>
      <c r="E24" s="21"/>
      <c r="F24" s="21"/>
      <c r="G24" s="22"/>
      <c r="H24" s="23"/>
    </row>
    <row r="25" spans="1:8" ht="14" x14ac:dyDescent="0.15">
      <c r="B25" s="24"/>
      <c r="C25" s="24"/>
      <c r="D25" s="21"/>
      <c r="E25" s="21"/>
      <c r="F25" s="21"/>
      <c r="G25" s="25"/>
    </row>
    <row r="26" spans="1:8" x14ac:dyDescent="0.15">
      <c r="B26" s="26"/>
      <c r="C26" s="26"/>
      <c r="D26" s="26"/>
      <c r="E26" s="24"/>
      <c r="F26" s="24"/>
      <c r="G26" s="25"/>
    </row>
    <row r="27" spans="1:8" x14ac:dyDescent="0.15">
      <c r="B27" s="26"/>
      <c r="C27" s="26"/>
      <c r="D27" s="26"/>
      <c r="E27" s="24"/>
      <c r="F27" s="24"/>
      <c r="G27" s="25"/>
    </row>
  </sheetData>
  <sheetProtection algorithmName="SHA-512" hashValue="IqSQ9Zft/tA5fBUZrHzTO7jF94NmLbJf5WrGNl3/wT/Zm0oLJ6ms2icZzxRQb3yfhVvHi3pvg3DqrEtJ5CeJ9Q==" saltValue="LEeR7KUmfU7VZby4bJ+ibQ==" spinCount="100000" sheet="1" objects="1" scenarios="1"/>
  <pageMargins left="0.75" right="0.75" top="1" bottom="1" header="0.5" footer="0.5"/>
  <pageSetup scale="79" fitToHeight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A44"/>
    <pageSetUpPr fitToPage="1"/>
  </sheetPr>
  <dimension ref="A1"/>
  <sheetViews>
    <sheetView workbookViewId="0">
      <selection activeCell="L35" sqref="L35"/>
    </sheetView>
  </sheetViews>
  <sheetFormatPr baseColWidth="10" defaultColWidth="11.5" defaultRowHeight="13" x14ac:dyDescent="0.15"/>
  <cols>
    <col min="1" max="256" width="8.83203125" customWidth="1"/>
  </cols>
  <sheetData/>
  <sheetProtection algorithmName="SHA-512" hashValue="h7q+X7+gg1chb2pv0obWhhhABW3iG8jclItlzIzYuCQw3njDgpkhI5xUrWvM51Jagl7VOvBpYRoXMMPvBqAhUA==" saltValue="Vsb1WzTtUvsd1G6ZOh7Mng==" spinCount="100000" sheet="1" objects="1" scenarios="1"/>
  <pageMargins left="0.7" right="0.7" top="0.75" bottom="0.75" header="0.3" footer="0.3"/>
  <pageSetup scale="96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Corn</vt:lpstr>
      <vt:lpstr>Soybeans</vt:lpstr>
      <vt:lpstr>Spring Wheat</vt:lpstr>
      <vt:lpstr>Winter Wheat</vt:lpstr>
      <vt:lpstr>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A. Diersen</dc:creator>
  <cp:lastModifiedBy>Cartney, Shelly</cp:lastModifiedBy>
  <cp:lastPrinted>2024-09-24T14:39:57Z</cp:lastPrinted>
  <dcterms:created xsi:type="dcterms:W3CDTF">1999-10-25T20:35:14Z</dcterms:created>
  <dcterms:modified xsi:type="dcterms:W3CDTF">2024-09-25T21:21:47Z</dcterms:modified>
</cp:coreProperties>
</file>