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Users/shellycartney/Desktop/TO DO/02-OUT on PROOF/P-00211-Inventory and Demand Calculator/2-DESIGN-2021-08/"/>
    </mc:Choice>
  </mc:AlternateContent>
  <xr:revisionPtr revIDLastSave="0" documentId="13_ncr:1_{9B9B8590-CD3E-CA43-A624-9297DE616EE5}" xr6:coauthVersionLast="47" xr6:coauthVersionMax="47" xr10:uidLastSave="{00000000-0000-0000-0000-000000000000}"/>
  <bookViews>
    <workbookView xWindow="18140" yWindow="1240" windowWidth="17040" windowHeight="25460" xr2:uid="{00000000-000D-0000-FFFF-FFFF00000000}"/>
  </bookViews>
  <sheets>
    <sheet name="Read Me" sheetId="4" r:id="rId1"/>
    <sheet name="Inventory" sheetId="1" r:id="rId2"/>
    <sheet name="Demand" sheetId="2" r:id="rId3"/>
    <sheet name="Results" sheetId="3" r:id="rId4"/>
    <sheet name="Contact" sheetId="5" r:id="rId5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E23" i="1"/>
  <c r="E8" i="3"/>
  <c r="I23" i="1"/>
  <c r="E9" i="3"/>
  <c r="E10" i="3"/>
  <c r="D23" i="1"/>
  <c r="C8" i="3"/>
  <c r="H23" i="1"/>
  <c r="C9" i="3"/>
  <c r="C10" i="3"/>
  <c r="E9" i="2"/>
  <c r="F9" i="2"/>
  <c r="H9" i="2"/>
  <c r="E10" i="2"/>
  <c r="F10" i="2"/>
  <c r="H10" i="2"/>
  <c r="E11" i="2"/>
  <c r="F11" i="2"/>
  <c r="H11" i="2"/>
  <c r="E12" i="2"/>
  <c r="F12" i="2"/>
  <c r="H12" i="2"/>
  <c r="E13" i="2"/>
  <c r="F13" i="2"/>
  <c r="H13" i="2"/>
  <c r="E14" i="2"/>
  <c r="F14" i="2"/>
  <c r="H14" i="2"/>
  <c r="E15" i="2"/>
  <c r="F15" i="2"/>
  <c r="H15" i="2"/>
  <c r="E16" i="2"/>
  <c r="F16" i="2"/>
  <c r="H16" i="2"/>
  <c r="E17" i="2"/>
  <c r="F17" i="2"/>
  <c r="H17" i="2"/>
  <c r="E18" i="2"/>
  <c r="F18" i="2"/>
  <c r="H18" i="2"/>
  <c r="E19" i="2"/>
  <c r="F19" i="2"/>
  <c r="H19" i="2"/>
  <c r="E20" i="2"/>
  <c r="F20" i="2"/>
  <c r="H20" i="2"/>
  <c r="E21" i="2"/>
  <c r="F21" i="2"/>
  <c r="H21" i="2"/>
  <c r="E22" i="2"/>
  <c r="F22" i="2"/>
  <c r="H22" i="2"/>
  <c r="E23" i="2"/>
  <c r="F23" i="2"/>
  <c r="H23" i="2"/>
  <c r="H31" i="2"/>
  <c r="C13" i="3"/>
  <c r="B18" i="3"/>
  <c r="C18" i="3"/>
  <c r="C24" i="3"/>
  <c r="E24" i="3"/>
  <c r="B19" i="3"/>
  <c r="C19" i="3"/>
  <c r="C25" i="3"/>
  <c r="E25" i="3"/>
  <c r="B20" i="3"/>
  <c r="C20" i="3"/>
  <c r="C26" i="3"/>
  <c r="E26" i="3"/>
  <c r="B17" i="3"/>
  <c r="C17" i="3"/>
  <c r="C23" i="3"/>
  <c r="E23" i="3"/>
  <c r="E18" i="3"/>
  <c r="E19" i="3"/>
  <c r="E20" i="3"/>
  <c r="E17" i="3"/>
  <c r="E13" i="3"/>
  <c r="C23" i="1"/>
  <c r="G31" i="2"/>
  <c r="B23" i="1"/>
  <c r="F31" i="2"/>
</calcChain>
</file>

<file path=xl/sharedStrings.xml><?xml version="1.0" encoding="utf-8"?>
<sst xmlns="http://schemas.openxmlformats.org/spreadsheetml/2006/main" count="117" uniqueCount="87">
  <si>
    <t>Forage Demand</t>
  </si>
  <si>
    <t># of bales</t>
  </si>
  <si>
    <t>Tons Available</t>
  </si>
  <si>
    <t>Animal Class</t>
  </si>
  <si>
    <t># of Head</t>
  </si>
  <si>
    <t>Weight, lbs</t>
  </si>
  <si>
    <t>Estimated intake, %BW</t>
  </si>
  <si>
    <t>Daily need, lbs</t>
  </si>
  <si>
    <t>Monthly need, tons</t>
  </si>
  <si>
    <t>Total Need, tons</t>
  </si>
  <si>
    <t>% Waste</t>
  </si>
  <si>
    <t>Bull</t>
  </si>
  <si>
    <t>Bred Heifer</t>
  </si>
  <si>
    <t>Steer Calves</t>
  </si>
  <si>
    <t>Heifer Calves</t>
  </si>
  <si>
    <t>Total</t>
  </si>
  <si>
    <t>Baled Forage</t>
  </si>
  <si>
    <t xml:space="preserve">Bulk Forages </t>
  </si>
  <si>
    <t>1st cutting alfalfa</t>
  </si>
  <si>
    <t xml:space="preserve">2nd cutting alfalfa </t>
  </si>
  <si>
    <t>3rd cutting alfalfa</t>
  </si>
  <si>
    <t>Heifer Calves-Replacements</t>
  </si>
  <si>
    <t>Feeder Steers</t>
  </si>
  <si>
    <t>Cow-Winter</t>
  </si>
  <si>
    <t>Months of Forage Feeding</t>
  </si>
  <si>
    <t>Notes</t>
  </si>
  <si>
    <t>Baled Forage Supply</t>
  </si>
  <si>
    <t>Bulk Forage Supply</t>
  </si>
  <si>
    <t>Baled Forages</t>
  </si>
  <si>
    <t>Bulk Forages</t>
  </si>
  <si>
    <t>ton</t>
  </si>
  <si>
    <t>Forage Needed</t>
  </si>
  <si>
    <t xml:space="preserve">Forage Needed Including Waste </t>
  </si>
  <si>
    <t>Tons Wasted</t>
  </si>
  <si>
    <t xml:space="preserve">Forage Inventory and Demand </t>
  </si>
  <si>
    <t>Total Forage Needed</t>
  </si>
  <si>
    <t>Available</t>
  </si>
  <si>
    <t>Needed</t>
  </si>
  <si>
    <t>Forage Excess or Deficit, based on waste</t>
  </si>
  <si>
    <t>Value, $/Ton</t>
  </si>
  <si>
    <t>Bale weight, lbs</t>
  </si>
  <si>
    <t>Value</t>
  </si>
  <si>
    <t>Calculator</t>
  </si>
  <si>
    <t>Steps</t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</si>
  <si>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 xml:space="preserve">Determine the class and weight of livestock. Remember that increased detail improves the accuracy of the output. </t>
    </r>
  </si>
  <si>
    <r>
      <t>4.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Include all animals utilizing forage resources: horses, 4-H and FFA project animals, other pets.</t>
    </r>
  </si>
  <si>
    <r>
      <t>5.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Evaluate feeding methods, i.e., bunks, hay feeder type, feed on the ground.</t>
    </r>
  </si>
  <si>
    <t>Interpretation</t>
  </si>
  <si>
    <r>
      <rPr>
        <sz val="12"/>
        <color theme="1"/>
        <rFont val="Arial"/>
        <family val="2"/>
      </rPr>
      <t xml:space="preserve">Learn more at </t>
    </r>
    <r>
      <rPr>
        <u/>
        <sz val="12"/>
        <color theme="10"/>
        <rFont val="Arial"/>
        <family val="2"/>
      </rPr>
      <t>extension.sdstate.edu.</t>
    </r>
  </si>
  <si>
    <t xml:space="preserve">These steers could be entered as a one-line entry, Steers, 120 head, 850#, 5 months. This entry yields a demand of 176 tons. To be </t>
  </si>
  <si>
    <t xml:space="preserve">Further, the calculator determines the tons of forages required, including waste. As all feeding systems incur some waste, this is essential </t>
  </si>
  <si>
    <t>cash flow planning for future feed purchases or enterprise changes.</t>
  </si>
  <si>
    <t xml:space="preserve">SDSU Extension is an equal opportunity provider and employer in accordance with the nondiscrimination policies of South Dakota State </t>
  </si>
  <si>
    <t>University, the South Dakota Board of Regents and the United States Department of Agriculture.</t>
  </si>
  <si>
    <t xml:space="preserve">The Forage Inventory and Demand Calculator is an Excel-based calculator that compares the quantity (tons) of forage available </t>
  </si>
  <si>
    <t xml:space="preserve">and the quantity of forage needed to meet feed requirements on a livestock operation. </t>
  </si>
  <si>
    <t xml:space="preserve">Forage inventory is a detailed description of the forage on hand, including bale count and weight or tonnage for bulk feeds. Two types </t>
  </si>
  <si>
    <t xml:space="preserve">straw (intended for feed); bulk forages: corn silage and ground hay. </t>
  </si>
  <si>
    <t xml:space="preserve">The demand tab is where livestock inventory by class is completed to determine forage needs. The more detailed the livestock inventory, 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</si>
  <si>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Count and weigh (if possible) all available baled and bulk forages on hand. Utilitze a separate line for each quality/type of feed.</t>
    </r>
  </si>
  <si>
    <t xml:space="preserve">in determining how much feed is needed for the livestock. Utilize the waste amount that best matches your feeding system. For example, </t>
  </si>
  <si>
    <t xml:space="preserve">bales placed in round bale feeders with a lower quality of feed will likely result in 20% waste, but higher quality ground hay fed in a bunk </t>
  </si>
  <si>
    <t>may be closer to 5% waste. Evaluate your feeding system to determine the waste that most closely matches your system.</t>
  </si>
  <si>
    <t xml:space="preserve">of forage are identified in the calculator: baled and bulk. Examples of baled forages: first cutting alfalfa, grass hay, corn stalk bales and </t>
  </si>
  <si>
    <t xml:space="preserve">the more accurate the results. Example: If 120 feeder steers are fed for 5 months, they weigh 600 pounds and are sold at 1,000 pounds. </t>
  </si>
  <si>
    <t xml:space="preserve">1,000 pounds. Through this entry method, the forage needed is 166 tons. </t>
  </si>
  <si>
    <t xml:space="preserve">more accurate, if the anticipated gain is 3 pounds per day, this could be a five-line entry based on 100# weight increases 600 pounds to </t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</si>
  <si>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 xml:space="preserve">Determine a value for the forages. Value can be production cost, purchase price or market value.  </t>
    </r>
  </si>
  <si>
    <t xml:space="preserve">The Results tab compares the total inventory of baled and bulk forages against the forages required for the livestock inventory. </t>
  </si>
  <si>
    <t xml:space="preserve">The Results tab also provides an estimated value of the forage excess or deficit, including wasted forages. This number can assist with </t>
  </si>
  <si>
    <t>Grass/alfalfa hay</t>
  </si>
  <si>
    <t>2-year-old hay</t>
  </si>
  <si>
    <t>Small square hay</t>
  </si>
  <si>
    <t>Corn silage</t>
  </si>
  <si>
    <t>Earlage</t>
  </si>
  <si>
    <t>Horses</t>
  </si>
  <si>
    <t>November and sell</t>
  </si>
  <si>
    <t>November/December</t>
  </si>
  <si>
    <t>January/February</t>
  </si>
  <si>
    <t>March/April</t>
  </si>
  <si>
    <t>April/May/June</t>
  </si>
  <si>
    <t xml:space="preserve">November </t>
  </si>
  <si>
    <t>December</t>
  </si>
  <si>
    <t xml:space="preserve">January </t>
  </si>
  <si>
    <t>February</t>
  </si>
  <si>
    <t xml:space="preserve">March </t>
  </si>
  <si>
    <t>Forage Supply On Hand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</si>
</sst>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sz val="11"/>
      <color rgb="FFFFFFFF"/>
      <name val="Arial"/>
      <family val="2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7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D100"/>
        <bgColor indexed="64"/>
      </patternFill>
    </fill>
    <fill>
      <patternFill patternType="solid">
        <fgColor rgb="FF008550"/>
        <bgColor indexed="64"/>
      </patternFill>
    </fill>
    <fill>
      <patternFill patternType="solid">
        <fgColor rgb="FF0034A7"/>
        <bgColor indexed="64"/>
      </patternFill>
    </fill>
  </fills>
  <borders count="6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indexed="64"/>
      </bottom>
      <diagonal/>
    </border>
    <border>
      <left style="thin">
        <color auto="1"/>
      </left>
      <right/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medium">
        <color indexed="64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46">
    <xf numFmtId="0" fontId="0" fillId="0" borderId="0" xfId="0"/>
    <xf numFmtId="0" fontId="3" fillId="0" borderId="0" xfId="0" applyFont="1"/>
    <xf numFmtId="0" fontId="3" fillId="0" borderId="0" xfId="0" applyFont="1" applyBorder="1"/>
    <xf numFmtId="0" fontId="7" fillId="0" borderId="0" xfId="0" applyFont="1"/>
    <xf numFmtId="0" fontId="8" fillId="0" borderId="0" xfId="0" applyFont="1"/>
    <xf numFmtId="0" fontId="3" fillId="2" borderId="6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3" fillId="2" borderId="13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horizontal="left" wrapText="1"/>
      <protection locked="0"/>
    </xf>
    <xf numFmtId="0" fontId="3" fillId="2" borderId="24" xfId="0" applyFont="1" applyFill="1" applyBorder="1" applyAlignment="1" applyProtection="1">
      <alignment horizontal="left" wrapText="1"/>
      <protection locked="0"/>
    </xf>
    <xf numFmtId="0" fontId="3" fillId="2" borderId="25" xfId="0" applyFont="1" applyFill="1" applyBorder="1" applyProtection="1">
      <protection locked="0"/>
    </xf>
    <xf numFmtId="0" fontId="3" fillId="0" borderId="0" xfId="0" applyFont="1" applyAlignment="1"/>
    <xf numFmtId="164" fontId="3" fillId="0" borderId="10" xfId="0" applyNumberFormat="1" applyFont="1" applyBorder="1"/>
    <xf numFmtId="0" fontId="3" fillId="0" borderId="18" xfId="0" applyFont="1" applyBorder="1"/>
    <xf numFmtId="0" fontId="3" fillId="0" borderId="19" xfId="0" applyFont="1" applyBorder="1"/>
    <xf numFmtId="164" fontId="3" fillId="0" borderId="19" xfId="0" applyNumberFormat="1" applyFont="1" applyBorder="1"/>
    <xf numFmtId="164" fontId="3" fillId="0" borderId="29" xfId="0" applyNumberFormat="1" applyFont="1" applyBorder="1"/>
    <xf numFmtId="164" fontId="3" fillId="0" borderId="30" xfId="0" applyNumberFormat="1" applyFont="1" applyBorder="1"/>
    <xf numFmtId="0" fontId="3" fillId="0" borderId="33" xfId="0" applyFont="1" applyBorder="1"/>
    <xf numFmtId="0" fontId="3" fillId="0" borderId="34" xfId="0" applyFont="1" applyBorder="1"/>
    <xf numFmtId="0" fontId="3" fillId="0" borderId="36" xfId="0" applyFont="1" applyBorder="1"/>
    <xf numFmtId="0" fontId="3" fillId="0" borderId="37" xfId="0" applyFont="1" applyBorder="1"/>
    <xf numFmtId="9" fontId="3" fillId="0" borderId="9" xfId="0" applyNumberFormat="1" applyFont="1" applyBorder="1"/>
    <xf numFmtId="9" fontId="3" fillId="0" borderId="18" xfId="0" applyNumberFormat="1" applyFont="1" applyBorder="1"/>
    <xf numFmtId="0" fontId="3" fillId="0" borderId="38" xfId="0" applyFont="1" applyBorder="1"/>
    <xf numFmtId="0" fontId="3" fillId="0" borderId="39" xfId="0" applyFont="1" applyBorder="1"/>
    <xf numFmtId="164" fontId="3" fillId="0" borderId="40" xfId="0" applyNumberFormat="1" applyFont="1" applyBorder="1"/>
    <xf numFmtId="164" fontId="3" fillId="0" borderId="0" xfId="0" applyNumberFormat="1" applyFont="1" applyBorder="1"/>
    <xf numFmtId="9" fontId="3" fillId="0" borderId="33" xfId="2" applyFont="1" applyBorder="1"/>
    <xf numFmtId="0" fontId="3" fillId="0" borderId="47" xfId="0" applyFont="1" applyBorder="1"/>
    <xf numFmtId="164" fontId="3" fillId="0" borderId="47" xfId="0" applyNumberFormat="1" applyFont="1" applyBorder="1"/>
    <xf numFmtId="9" fontId="3" fillId="0" borderId="34" xfId="2" applyFont="1" applyBorder="1"/>
    <xf numFmtId="0" fontId="3" fillId="0" borderId="48" xfId="0" applyFont="1" applyBorder="1"/>
    <xf numFmtId="164" fontId="3" fillId="0" borderId="48" xfId="0" applyNumberFormat="1" applyFont="1" applyBorder="1"/>
    <xf numFmtId="44" fontId="3" fillId="2" borderId="11" xfId="1" applyFont="1" applyFill="1" applyBorder="1" applyProtection="1">
      <protection locked="0"/>
    </xf>
    <xf numFmtId="44" fontId="3" fillId="2" borderId="14" xfId="1" applyFont="1" applyFill="1" applyBorder="1" applyProtection="1">
      <protection locked="0"/>
    </xf>
    <xf numFmtId="44" fontId="3" fillId="2" borderId="52" xfId="1" applyFont="1" applyFill="1" applyBorder="1" applyProtection="1">
      <protection locked="0"/>
    </xf>
    <xf numFmtId="0" fontId="3" fillId="2" borderId="35" xfId="0" applyFont="1" applyFill="1" applyBorder="1" applyProtection="1">
      <protection locked="0"/>
    </xf>
    <xf numFmtId="0" fontId="3" fillId="2" borderId="36" xfId="0" applyFont="1" applyFill="1" applyBorder="1" applyProtection="1">
      <protection locked="0"/>
    </xf>
    <xf numFmtId="0" fontId="3" fillId="2" borderId="56" xfId="0" applyFont="1" applyFill="1" applyBorder="1" applyProtection="1">
      <protection locked="0"/>
    </xf>
    <xf numFmtId="0" fontId="7" fillId="0" borderId="0" xfId="0" applyFont="1" applyProtection="1"/>
    <xf numFmtId="0" fontId="3" fillId="0" borderId="0" xfId="0" applyFont="1" applyProtection="1"/>
    <xf numFmtId="1" fontId="3" fillId="0" borderId="0" xfId="0" applyNumberFormat="1" applyFont="1" applyProtection="1"/>
    <xf numFmtId="0" fontId="10" fillId="0" borderId="0" xfId="0" applyFont="1" applyFill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Protection="1"/>
    <xf numFmtId="0" fontId="10" fillId="0" borderId="0" xfId="0" applyFont="1" applyFill="1" applyAlignment="1" applyProtection="1">
      <alignment wrapText="1"/>
    </xf>
    <xf numFmtId="0" fontId="5" fillId="0" borderId="0" xfId="0" applyFont="1" applyFill="1" applyBorder="1" applyAlignment="1" applyProtection="1">
      <alignment wrapText="1"/>
    </xf>
    <xf numFmtId="0" fontId="5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3" fillId="0" borderId="0" xfId="0" applyFont="1" applyFill="1" applyProtection="1"/>
    <xf numFmtId="0" fontId="3" fillId="0" borderId="0" xfId="0" applyFont="1" applyFill="1" applyBorder="1" applyProtection="1"/>
    <xf numFmtId="9" fontId="3" fillId="0" borderId="0" xfId="0" applyNumberFormat="1" applyFont="1" applyBorder="1" applyProtection="1"/>
    <xf numFmtId="1" fontId="5" fillId="0" borderId="0" xfId="0" applyNumberFormat="1" applyFont="1" applyBorder="1" applyProtection="1"/>
    <xf numFmtId="0" fontId="11" fillId="0" borderId="0" xfId="0" applyFont="1" applyFill="1" applyProtection="1"/>
    <xf numFmtId="0" fontId="5" fillId="0" borderId="0" xfId="0" applyFont="1" applyFill="1" applyBorder="1" applyProtection="1"/>
    <xf numFmtId="0" fontId="4" fillId="0" borderId="0" xfId="0" applyFont="1" applyAlignment="1" applyProtection="1">
      <alignment wrapText="1"/>
    </xf>
    <xf numFmtId="0" fontId="6" fillId="0" borderId="0" xfId="0" applyFont="1" applyProtection="1"/>
    <xf numFmtId="1" fontId="6" fillId="0" borderId="0" xfId="0" applyNumberFormat="1" applyFont="1" applyProtection="1"/>
    <xf numFmtId="44" fontId="12" fillId="2" borderId="52" xfId="1" applyFont="1" applyFill="1" applyBorder="1" applyProtection="1">
      <protection locked="0"/>
    </xf>
    <xf numFmtId="44" fontId="12" fillId="2" borderId="11" xfId="1" applyFont="1" applyFill="1" applyBorder="1" applyProtection="1">
      <protection locked="0"/>
    </xf>
    <xf numFmtId="44" fontId="12" fillId="2" borderId="14" xfId="1" applyFont="1" applyFill="1" applyBorder="1" applyProtection="1">
      <protection locked="0"/>
    </xf>
    <xf numFmtId="0" fontId="3" fillId="2" borderId="28" xfId="0" applyFont="1" applyFill="1" applyBorder="1" applyProtection="1">
      <protection locked="0"/>
    </xf>
    <xf numFmtId="0" fontId="3" fillId="2" borderId="29" xfId="0" applyFont="1" applyFill="1" applyBorder="1" applyProtection="1">
      <protection locked="0"/>
    </xf>
    <xf numFmtId="0" fontId="3" fillId="2" borderId="49" xfId="0" applyFont="1" applyFill="1" applyBorder="1" applyProtection="1">
      <protection locked="0"/>
    </xf>
    <xf numFmtId="0" fontId="9" fillId="0" borderId="0" xfId="0" applyFont="1" applyProtection="1"/>
    <xf numFmtId="0" fontId="0" fillId="0" borderId="0" xfId="0" applyProtection="1"/>
    <xf numFmtId="0" fontId="0" fillId="2" borderId="11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3" fillId="0" borderId="57" xfId="0" applyFont="1" applyBorder="1"/>
    <xf numFmtId="44" fontId="3" fillId="0" borderId="8" xfId="0" applyNumberFormat="1" applyFont="1" applyBorder="1"/>
    <xf numFmtId="44" fontId="3" fillId="0" borderId="11" xfId="0" applyNumberFormat="1" applyFont="1" applyBorder="1"/>
    <xf numFmtId="44" fontId="3" fillId="0" borderId="20" xfId="0" applyNumberFormat="1" applyFont="1" applyBorder="1"/>
    <xf numFmtId="44" fontId="3" fillId="0" borderId="20" xfId="1" applyFont="1" applyBorder="1"/>
    <xf numFmtId="44" fontId="3" fillId="0" borderId="23" xfId="1" applyFont="1" applyBorder="1"/>
    <xf numFmtId="44" fontId="3" fillId="0" borderId="61" xfId="1" applyFont="1" applyBorder="1"/>
    <xf numFmtId="44" fontId="3" fillId="0" borderId="11" xfId="1" applyFont="1" applyBorder="1"/>
    <xf numFmtId="0" fontId="5" fillId="0" borderId="0" xfId="0" applyFont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6" fillId="0" borderId="0" xfId="0" applyFont="1"/>
    <xf numFmtId="0" fontId="15" fillId="0" borderId="0" xfId="0" applyFont="1" applyAlignment="1">
      <alignment horizontal="left" vertical="center" indent="6"/>
    </xf>
    <xf numFmtId="0" fontId="16" fillId="0" borderId="0" xfId="0" applyFont="1" applyAlignment="1">
      <alignment vertical="center"/>
    </xf>
    <xf numFmtId="0" fontId="19" fillId="0" borderId="0" xfId="3" applyFont="1"/>
    <xf numFmtId="0" fontId="3" fillId="0" borderId="0" xfId="0" applyFont="1" applyAlignment="1" applyProtection="1">
      <alignment horizontal="centerContinuous" vertical="center"/>
    </xf>
    <xf numFmtId="0" fontId="0" fillId="0" borderId="0" xfId="0" applyAlignment="1" applyProtection="1">
      <alignment horizontal="centerContinuous" vertical="center"/>
    </xf>
    <xf numFmtId="164" fontId="11" fillId="3" borderId="35" xfId="0" applyNumberFormat="1" applyFont="1" applyFill="1" applyBorder="1" applyProtection="1"/>
    <xf numFmtId="164" fontId="11" fillId="3" borderId="36" xfId="0" applyNumberFormat="1" applyFont="1" applyFill="1" applyBorder="1" applyProtection="1"/>
    <xf numFmtId="164" fontId="11" fillId="3" borderId="56" xfId="0" applyNumberFormat="1" applyFont="1" applyFill="1" applyBorder="1" applyProtection="1"/>
    <xf numFmtId="1" fontId="13" fillId="3" borderId="10" xfId="0" applyNumberFormat="1" applyFont="1" applyFill="1" applyBorder="1" applyProtection="1"/>
    <xf numFmtId="1" fontId="13" fillId="3" borderId="25" xfId="0" applyNumberFormat="1" applyFont="1" applyFill="1" applyBorder="1" applyProtection="1"/>
    <xf numFmtId="0" fontId="10" fillId="4" borderId="1" xfId="0" applyFont="1" applyFill="1" applyBorder="1" applyAlignment="1" applyProtection="1">
      <alignment horizontal="centerContinuous" vertical="center"/>
    </xf>
    <xf numFmtId="0" fontId="11" fillId="4" borderId="2" xfId="0" applyFont="1" applyFill="1" applyBorder="1" applyAlignment="1" applyProtection="1">
      <alignment horizontal="centerContinuous" vertical="center"/>
    </xf>
    <xf numFmtId="0" fontId="10" fillId="4" borderId="50" xfId="0" applyFont="1" applyFill="1" applyBorder="1" applyAlignment="1" applyProtection="1">
      <alignment horizontal="centerContinuous" vertical="center"/>
    </xf>
    <xf numFmtId="0" fontId="10" fillId="4" borderId="53" xfId="0" applyFont="1" applyFill="1" applyBorder="1" applyAlignment="1" applyProtection="1">
      <alignment wrapText="1"/>
    </xf>
    <xf numFmtId="0" fontId="10" fillId="4" borderId="54" xfId="0" applyFont="1" applyFill="1" applyBorder="1" applyAlignment="1" applyProtection="1">
      <alignment wrapText="1"/>
    </xf>
    <xf numFmtId="0" fontId="10" fillId="4" borderId="31" xfId="0" applyFont="1" applyFill="1" applyBorder="1" applyAlignment="1" applyProtection="1">
      <alignment wrapText="1"/>
    </xf>
    <xf numFmtId="0" fontId="10" fillId="4" borderId="51" xfId="0" applyFont="1" applyFill="1" applyBorder="1" applyAlignment="1" applyProtection="1">
      <alignment wrapText="1"/>
    </xf>
    <xf numFmtId="0" fontId="10" fillId="4" borderId="3" xfId="0" applyFont="1" applyFill="1" applyBorder="1" applyProtection="1"/>
    <xf numFmtId="0" fontId="10" fillId="4" borderId="55" xfId="0" applyFont="1" applyFill="1" applyBorder="1" applyProtection="1"/>
    <xf numFmtId="164" fontId="10" fillId="4" borderId="55" xfId="0" applyNumberFormat="1" applyFont="1" applyFill="1" applyBorder="1" applyProtection="1"/>
    <xf numFmtId="44" fontId="11" fillId="4" borderId="23" xfId="1" applyFont="1" applyFill="1" applyBorder="1" applyProtection="1"/>
    <xf numFmtId="0" fontId="10" fillId="4" borderId="5" xfId="0" applyFont="1" applyFill="1" applyBorder="1" applyAlignment="1" applyProtection="1">
      <alignment horizontal="centerContinuous" vertical="center"/>
    </xf>
    <xf numFmtId="0" fontId="10" fillId="4" borderId="0" xfId="0" applyFont="1" applyFill="1" applyBorder="1" applyAlignment="1" applyProtection="1">
      <alignment horizontal="centerContinuous" vertical="center"/>
    </xf>
    <xf numFmtId="164" fontId="10" fillId="4" borderId="4" xfId="0" applyNumberFormat="1" applyFont="1" applyFill="1" applyBorder="1" applyProtection="1"/>
    <xf numFmtId="0" fontId="10" fillId="4" borderId="15" xfId="0" applyFont="1" applyFill="1" applyBorder="1" applyAlignment="1" applyProtection="1">
      <alignment horizontal="centerContinuous" vertical="center"/>
    </xf>
    <xf numFmtId="0" fontId="10" fillId="4" borderId="16" xfId="0" applyFont="1" applyFill="1" applyBorder="1" applyAlignment="1" applyProtection="1">
      <alignment horizontal="centerContinuous" vertical="center"/>
    </xf>
    <xf numFmtId="0" fontId="10" fillId="4" borderId="17" xfId="0" applyFont="1" applyFill="1" applyBorder="1" applyAlignment="1" applyProtection="1">
      <alignment horizontal="centerContinuous" vertical="center"/>
    </xf>
    <xf numFmtId="0" fontId="10" fillId="4" borderId="9" xfId="0" applyFont="1" applyFill="1" applyBorder="1" applyAlignment="1" applyProtection="1">
      <alignment wrapText="1"/>
    </xf>
    <xf numFmtId="0" fontId="10" fillId="4" borderId="10" xfId="0" applyFont="1" applyFill="1" applyBorder="1" applyAlignment="1" applyProtection="1">
      <alignment wrapText="1"/>
    </xf>
    <xf numFmtId="1" fontId="10" fillId="4" borderId="10" xfId="0" applyNumberFormat="1" applyFont="1" applyFill="1" applyBorder="1" applyAlignment="1" applyProtection="1">
      <alignment wrapText="1"/>
    </xf>
    <xf numFmtId="1" fontId="10" fillId="4" borderId="11" xfId="0" applyNumberFormat="1" applyFont="1" applyFill="1" applyBorder="1" applyAlignment="1" applyProtection="1">
      <alignment wrapText="1"/>
    </xf>
    <xf numFmtId="0" fontId="10" fillId="4" borderId="21" xfId="0" applyFont="1" applyFill="1" applyBorder="1" applyProtection="1"/>
    <xf numFmtId="0" fontId="11" fillId="4" borderId="22" xfId="0" applyFont="1" applyFill="1" applyBorder="1" applyProtection="1"/>
    <xf numFmtId="1" fontId="10" fillId="4" borderId="22" xfId="0" applyNumberFormat="1" applyFont="1" applyFill="1" applyBorder="1" applyProtection="1"/>
    <xf numFmtId="1" fontId="11" fillId="4" borderId="22" xfId="0" applyNumberFormat="1" applyFont="1" applyFill="1" applyBorder="1" applyProtection="1"/>
    <xf numFmtId="0" fontId="10" fillId="4" borderId="22" xfId="0" applyFont="1" applyFill="1" applyBorder="1" applyProtection="1"/>
    <xf numFmtId="0" fontId="2" fillId="4" borderId="23" xfId="0" applyFont="1" applyFill="1" applyBorder="1" applyProtection="1"/>
    <xf numFmtId="0" fontId="11" fillId="4" borderId="1" xfId="0" applyFont="1" applyFill="1" applyBorder="1"/>
    <xf numFmtId="0" fontId="11" fillId="4" borderId="31" xfId="0" applyFont="1" applyFill="1" applyBorder="1"/>
    <xf numFmtId="0" fontId="11" fillId="4" borderId="27" xfId="0" applyFont="1" applyFill="1" applyBorder="1"/>
    <xf numFmtId="0" fontId="11" fillId="4" borderId="2" xfId="0" applyFont="1" applyFill="1" applyBorder="1"/>
    <xf numFmtId="0" fontId="13" fillId="4" borderId="51" xfId="0" applyFont="1" applyFill="1" applyBorder="1"/>
    <xf numFmtId="0" fontId="11" fillId="4" borderId="6" xfId="0" applyFont="1" applyFill="1" applyBorder="1"/>
    <xf numFmtId="0" fontId="11" fillId="4" borderId="7" xfId="0" applyFont="1" applyFill="1" applyBorder="1"/>
    <xf numFmtId="164" fontId="11" fillId="4" borderId="28" xfId="0" applyNumberFormat="1" applyFont="1" applyFill="1" applyBorder="1"/>
    <xf numFmtId="0" fontId="11" fillId="4" borderId="46" xfId="0" applyFont="1" applyFill="1" applyBorder="1"/>
    <xf numFmtId="0" fontId="13" fillId="4" borderId="8" xfId="0" applyFont="1" applyFill="1" applyBorder="1"/>
    <xf numFmtId="0" fontId="11" fillId="4" borderId="43" xfId="0" applyFont="1" applyFill="1" applyBorder="1"/>
    <xf numFmtId="0" fontId="11" fillId="4" borderId="44" xfId="0" applyFont="1" applyFill="1" applyBorder="1"/>
    <xf numFmtId="0" fontId="11" fillId="4" borderId="45" xfId="0" applyFont="1" applyFill="1" applyBorder="1"/>
    <xf numFmtId="0" fontId="11" fillId="4" borderId="58" xfId="0" applyFont="1" applyFill="1" applyBorder="1"/>
    <xf numFmtId="0" fontId="13" fillId="4" borderId="59" xfId="0" applyFont="1" applyFill="1" applyBorder="1"/>
    <xf numFmtId="0" fontId="11" fillId="4" borderId="41" xfId="0" applyFont="1" applyFill="1" applyBorder="1" applyAlignment="1"/>
    <xf numFmtId="0" fontId="11" fillId="4" borderId="42" xfId="0" applyFont="1" applyFill="1" applyBorder="1" applyAlignment="1"/>
    <xf numFmtId="0" fontId="11" fillId="4" borderId="40" xfId="0" applyFont="1" applyFill="1" applyBorder="1" applyAlignment="1"/>
    <xf numFmtId="0" fontId="11" fillId="4" borderId="57" xfId="0" applyFont="1" applyFill="1" applyBorder="1" applyAlignment="1"/>
    <xf numFmtId="0" fontId="13" fillId="4" borderId="60" xfId="0" applyFont="1" applyFill="1" applyBorder="1" applyAlignment="1"/>
    <xf numFmtId="0" fontId="11" fillId="4" borderId="32" xfId="0" applyFont="1" applyFill="1" applyBorder="1"/>
    <xf numFmtId="0" fontId="11" fillId="4" borderId="35" xfId="0" applyFont="1" applyFill="1" applyBorder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34A7"/>
      <color rgb="FF008550"/>
      <color rgb="FFFFD100"/>
      <color rgb="FF003087"/>
      <color rgb="FFFFFFFF"/>
      <color rgb="FF009A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330072</xdr:colOff>
      <xdr:row>0</xdr:row>
      <xdr:rowOff>139700</xdr:rowOff>
    </xdr:from>
    <xdr:to>
      <xdr:col>13</xdr:col>
      <xdr:colOff>553443</xdr:colOff>
      <xdr:row>6</xdr:row>
      <xdr:rowOff>165100</xdr:rowOff>
    </xdr:to>
    <xdr:pic>
      <xdr:nvPicPr>
        <xdr:cNvPr id="2" name="Picture 1" descr="South Dakota State University Extension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061072" y="139700"/>
          <a:ext cx="2242671" cy="1447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896471</xdr:colOff>
      <xdr:row>5</xdr:row>
      <xdr:rowOff>38100</xdr:rowOff>
    </xdr:to>
    <xdr:pic>
      <xdr:nvPicPr>
        <xdr:cNvPr id="5" name="Picture 4" descr="South Dakota State University Extension logo">
          <a:extLst>
            <a:ext uri="{FF2B5EF4-FFF2-40B4-BE49-F238E27FC236}">
              <a16:creationId xmlns:a16="http://schemas.microsoft.com/office/drawing/2014/main" id="{B7977B64-7AF5-9D43-9580-CCCC67DD2F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800600" y="0"/>
          <a:ext cx="2242671" cy="14478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896471</xdr:colOff>
      <xdr:row>5</xdr:row>
      <xdr:rowOff>38100</xdr:rowOff>
    </xdr:to>
    <xdr:pic>
      <xdr:nvPicPr>
        <xdr:cNvPr id="6" name="Picture 5" descr="South Dakota State University Extension logo">
          <a:extLst>
            <a:ext uri="{FF2B5EF4-FFF2-40B4-BE49-F238E27FC236}">
              <a16:creationId xmlns:a16="http://schemas.microsoft.com/office/drawing/2014/main" id="{E9CAF59D-24C4-1844-999F-CA53C0A556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588500" y="0"/>
          <a:ext cx="2242671" cy="1447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673100</xdr:colOff>
      <xdr:row>0</xdr:row>
      <xdr:rowOff>12700</xdr:rowOff>
    </xdr:from>
    <xdr:to>
      <xdr:col>8</xdr:col>
      <xdr:colOff>2064871</xdr:colOff>
      <xdr:row>5</xdr:row>
      <xdr:rowOff>127000</xdr:rowOff>
    </xdr:to>
    <xdr:pic>
      <xdr:nvPicPr>
        <xdr:cNvPr id="4" name="Picture 3" descr="South Dakota State University Extension logo">
          <a:extLst>
            <a:ext uri="{FF2B5EF4-FFF2-40B4-BE49-F238E27FC236}">
              <a16:creationId xmlns:a16="http://schemas.microsoft.com/office/drawing/2014/main" id="{FEA49365-5FFD-8D46-9D9D-86EA883E7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705600" y="12700"/>
          <a:ext cx="2242671" cy="1447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1028700</xdr:colOff>
      <xdr:row>0</xdr:row>
      <xdr:rowOff>0</xdr:rowOff>
    </xdr:from>
    <xdr:to>
      <xdr:col>4</xdr:col>
      <xdr:colOff>942191</xdr:colOff>
      <xdr:row>5</xdr:row>
      <xdr:rowOff>88900</xdr:rowOff>
    </xdr:to>
    <xdr:pic>
      <xdr:nvPicPr>
        <xdr:cNvPr id="3" name="Picture 2" descr="South Dakota State University Extension logo">
          <a:extLst>
            <a:ext uri="{FF2B5EF4-FFF2-40B4-BE49-F238E27FC236}">
              <a16:creationId xmlns:a16="http://schemas.microsoft.com/office/drawing/2014/main" id="{586EF56A-B0BB-4B41-86E7-4AABB3C54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241800" y="0"/>
          <a:ext cx="2242671" cy="1447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25400</xdr:rowOff>
    </xdr:from>
    <xdr:to>
      <xdr:col>21</xdr:col>
      <xdr:colOff>0</xdr:colOff>
      <xdr:row>26</xdr:row>
      <xdr:rowOff>120650</xdr:rowOff>
    </xdr:to>
    <xdr:pic>
      <xdr:nvPicPr>
        <xdr:cNvPr id="4" name="Picture 3" descr="If you have any questions about this calculator, contact Heather Gessner (heather.gessner@sdstate.edu) or Adele Harty (adele.harty@sdstate.edu).">
          <a:extLst>
            <a:ext uri="{FF2B5EF4-FFF2-40B4-BE49-F238E27FC236}">
              <a16:creationId xmlns:a16="http://schemas.microsoft.com/office/drawing/2014/main" id="{04034264-FB87-DB4A-9642-FC0B1FB4E2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4100" y="25400"/>
          <a:ext cx="6731000" cy="504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12701</xdr:colOff>
      <xdr:row>0</xdr:row>
      <xdr:rowOff>50800</xdr:rowOff>
    </xdr:from>
    <xdr:to>
      <xdr:col>10</xdr:col>
      <xdr:colOff>1</xdr:colOff>
      <xdr:row>26</xdr:row>
      <xdr:rowOff>136525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8270665-3DF2-2848-96D5-2E5590588A2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1" y="50800"/>
          <a:ext cx="6718300" cy="503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xtension.sdstate.ed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60"/>
  <sheetViews>
    <sheetView tabSelected="1" workbookViewId="0">
      <selection activeCell="B46" sqref="B46"/>
    </sheetView>
  </sheetViews>
  <sheetFormatPr baseColWidth="10" defaultColWidth="8.83203125" defaultRowHeight="14" x14ac:dyDescent="0.15"/>
  <cols>
    <col min="1" max="16384" width="8.83203125" style="1"/>
  </cols>
  <sheetData>
    <row r="1" spans="1:10" s="3" customFormat="1" ht="20" x14ac:dyDescent="0.2"/>
    <row r="4" spans="1:10" ht="25" x14ac:dyDescent="0.15">
      <c r="A4" s="83" t="s">
        <v>34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25" x14ac:dyDescent="0.15">
      <c r="A5" s="83" t="s">
        <v>42</v>
      </c>
      <c r="B5" s="82"/>
      <c r="C5" s="82"/>
      <c r="D5" s="82"/>
      <c r="E5" s="82"/>
      <c r="F5" s="82"/>
      <c r="G5" s="82"/>
      <c r="H5" s="82"/>
      <c r="I5" s="82"/>
      <c r="J5" s="82"/>
    </row>
    <row r="8" spans="1:10" s="84" customFormat="1" ht="16" x14ac:dyDescent="0.2"/>
    <row r="9" spans="1:10" s="84" customFormat="1" ht="16" x14ac:dyDescent="0.2"/>
    <row r="10" spans="1:10" s="84" customFormat="1" ht="16" x14ac:dyDescent="0.2">
      <c r="A10" s="85" t="s">
        <v>54</v>
      </c>
    </row>
    <row r="11" spans="1:10" s="84" customFormat="1" ht="16" x14ac:dyDescent="0.2">
      <c r="A11" s="84" t="s">
        <v>55</v>
      </c>
    </row>
    <row r="12" spans="1:10" s="84" customFormat="1" ht="16" x14ac:dyDescent="0.2"/>
    <row r="13" spans="1:10" s="84" customFormat="1" ht="16" x14ac:dyDescent="0.2">
      <c r="A13" s="84" t="s">
        <v>56</v>
      </c>
    </row>
    <row r="14" spans="1:10" s="84" customFormat="1" ht="16" x14ac:dyDescent="0.2">
      <c r="A14" s="84" t="s">
        <v>63</v>
      </c>
    </row>
    <row r="15" spans="1:10" s="84" customFormat="1" ht="16" x14ac:dyDescent="0.2">
      <c r="A15" s="84" t="s">
        <v>57</v>
      </c>
    </row>
    <row r="16" spans="1:10" s="84" customFormat="1" ht="16" x14ac:dyDescent="0.2"/>
    <row r="17" spans="1:1" s="84" customFormat="1" ht="16" x14ac:dyDescent="0.2">
      <c r="A17" s="84" t="s">
        <v>58</v>
      </c>
    </row>
    <row r="18" spans="1:1" s="84" customFormat="1" ht="16" x14ac:dyDescent="0.2">
      <c r="A18" s="84" t="s">
        <v>64</v>
      </c>
    </row>
    <row r="19" spans="1:1" s="84" customFormat="1" ht="16" x14ac:dyDescent="0.2">
      <c r="A19" s="84" t="s">
        <v>49</v>
      </c>
    </row>
    <row r="20" spans="1:1" s="84" customFormat="1" ht="16" x14ac:dyDescent="0.2">
      <c r="A20" s="84" t="s">
        <v>66</v>
      </c>
    </row>
    <row r="21" spans="1:1" s="84" customFormat="1" ht="16" x14ac:dyDescent="0.2">
      <c r="A21" s="84" t="s">
        <v>65</v>
      </c>
    </row>
    <row r="22" spans="1:1" s="84" customFormat="1" ht="16" x14ac:dyDescent="0.2"/>
    <row r="23" spans="1:1" s="84" customFormat="1" ht="16" x14ac:dyDescent="0.2">
      <c r="A23" s="86" t="s">
        <v>43</v>
      </c>
    </row>
    <row r="24" spans="1:1" s="84" customFormat="1" ht="16" x14ac:dyDescent="0.2">
      <c r="A24" s="87" t="s">
        <v>59</v>
      </c>
    </row>
    <row r="25" spans="1:1" s="84" customFormat="1" ht="16" x14ac:dyDescent="0.2">
      <c r="A25" s="87" t="s">
        <v>67</v>
      </c>
    </row>
    <row r="26" spans="1:1" s="84" customFormat="1" ht="16" x14ac:dyDescent="0.2">
      <c r="A26" s="87" t="s">
        <v>44</v>
      </c>
    </row>
    <row r="27" spans="1:1" s="84" customFormat="1" ht="16" x14ac:dyDescent="0.2">
      <c r="A27" s="87" t="s">
        <v>45</v>
      </c>
    </row>
    <row r="28" spans="1:1" s="84" customFormat="1" ht="16" x14ac:dyDescent="0.2">
      <c r="A28" s="87" t="s">
        <v>46</v>
      </c>
    </row>
    <row r="29" spans="1:1" s="84" customFormat="1" ht="16" x14ac:dyDescent="0.2"/>
    <row r="30" spans="1:1" s="84" customFormat="1" ht="16" x14ac:dyDescent="0.2">
      <c r="A30" s="88" t="s">
        <v>47</v>
      </c>
    </row>
    <row r="31" spans="1:1" s="84" customFormat="1" ht="16" x14ac:dyDescent="0.2">
      <c r="A31" s="84" t="s">
        <v>68</v>
      </c>
    </row>
    <row r="32" spans="1:1" s="84" customFormat="1" ht="16" x14ac:dyDescent="0.2"/>
    <row r="33" spans="1:1" s="84" customFormat="1" ht="16" x14ac:dyDescent="0.2">
      <c r="A33" s="85" t="s">
        <v>50</v>
      </c>
    </row>
    <row r="34" spans="1:1" s="84" customFormat="1" ht="16" x14ac:dyDescent="0.2">
      <c r="A34" s="84" t="s">
        <v>60</v>
      </c>
    </row>
    <row r="35" spans="1:1" s="84" customFormat="1" ht="16" x14ac:dyDescent="0.2">
      <c r="A35" s="84" t="s">
        <v>61</v>
      </c>
    </row>
    <row r="36" spans="1:1" s="84" customFormat="1" ht="16" x14ac:dyDescent="0.2">
      <c r="A36" s="84" t="s">
        <v>62</v>
      </c>
    </row>
    <row r="37" spans="1:1" s="84" customFormat="1" ht="16" x14ac:dyDescent="0.2"/>
    <row r="38" spans="1:1" s="84" customFormat="1" ht="16" x14ac:dyDescent="0.2">
      <c r="A38" s="84" t="s">
        <v>69</v>
      </c>
    </row>
    <row r="39" spans="1:1" s="84" customFormat="1" ht="16" x14ac:dyDescent="0.2">
      <c r="A39" s="84" t="s">
        <v>51</v>
      </c>
    </row>
    <row r="40" spans="1:1" s="84" customFormat="1" ht="16" x14ac:dyDescent="0.2"/>
    <row r="41" spans="1:1" s="84" customFormat="1" ht="16" x14ac:dyDescent="0.2">
      <c r="A41" s="84" t="s">
        <v>52</v>
      </c>
    </row>
    <row r="42" spans="1:1" s="84" customFormat="1" ht="16" x14ac:dyDescent="0.2">
      <c r="A42" s="84" t="s">
        <v>53</v>
      </c>
    </row>
    <row r="43" spans="1:1" s="84" customFormat="1" ht="16" x14ac:dyDescent="0.2"/>
    <row r="44" spans="1:1" s="84" customFormat="1" ht="16" x14ac:dyDescent="0.2">
      <c r="A44" s="89" t="s">
        <v>48</v>
      </c>
    </row>
    <row r="45" spans="1:1" s="84" customFormat="1" ht="16" x14ac:dyDescent="0.2"/>
    <row r="46" spans="1:1" s="84" customFormat="1" ht="16" x14ac:dyDescent="0.2"/>
    <row r="47" spans="1:1" s="84" customFormat="1" ht="16" x14ac:dyDescent="0.2"/>
    <row r="48" spans="1:1" s="84" customFormat="1" ht="16" x14ac:dyDescent="0.2"/>
    <row r="49" s="84" customFormat="1" ht="16" x14ac:dyDescent="0.2"/>
    <row r="50" s="84" customFormat="1" ht="16" x14ac:dyDescent="0.2"/>
    <row r="51" s="84" customFormat="1" ht="16" x14ac:dyDescent="0.2"/>
    <row r="52" s="84" customFormat="1" ht="16" x14ac:dyDescent="0.2"/>
    <row r="53" s="84" customFormat="1" ht="16" x14ac:dyDescent="0.2"/>
    <row r="54" s="84" customFormat="1" ht="16" x14ac:dyDescent="0.2"/>
    <row r="55" s="84" customFormat="1" ht="16" x14ac:dyDescent="0.2"/>
    <row r="56" s="84" customFormat="1" ht="16" x14ac:dyDescent="0.2"/>
    <row r="57" s="84" customFormat="1" ht="16" x14ac:dyDescent="0.2"/>
    <row r="58" s="84" customFormat="1" ht="16" x14ac:dyDescent="0.2"/>
    <row r="59" s="84" customFormat="1" ht="16" x14ac:dyDescent="0.2"/>
    <row r="60" s="84" customFormat="1" ht="16" x14ac:dyDescent="0.2"/>
  </sheetData>
  <sheetProtection algorithmName="SHA-512" hashValue="GykIQW0kzRge3p3eQKo53mAsKdw6WJ/Xon6H+5Znd9O/5K55RXJ/LxelLKLTVkwnmbmVu6qz1IsNQ0Ls3WxdGA==" saltValue="Ksog20gQpkaQyrWnYWU6iw==" spinCount="100000" sheet="1" objects="1" scenarios="1"/>
  <hyperlinks>
    <hyperlink ref="A44" r:id="rId1" tooltip="link to SDSU Extension website" xr:uid="{00000000-0004-0000-00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3087"/>
  </sheetPr>
  <dimension ref="A1:O25"/>
  <sheetViews>
    <sheetView workbookViewId="0">
      <selection activeCell="C30" sqref="C30"/>
    </sheetView>
  </sheetViews>
  <sheetFormatPr baseColWidth="10" defaultColWidth="8.83203125" defaultRowHeight="21" customHeight="1" x14ac:dyDescent="0.15"/>
  <cols>
    <col min="1" max="1" width="27.6640625" style="44" customWidth="1"/>
    <col min="2" max="4" width="17.6640625" style="44" customWidth="1"/>
    <col min="5" max="5" width="14.83203125" style="44" customWidth="1"/>
    <col min="6" max="6" width="4.33203125" style="44" customWidth="1"/>
    <col min="7" max="7" width="27.6640625" style="44" customWidth="1"/>
    <col min="8" max="8" width="17.6640625" style="44" customWidth="1"/>
    <col min="9" max="9" width="14.83203125" style="45" customWidth="1"/>
    <col min="10" max="10" width="9.83203125" style="45" customWidth="1"/>
    <col min="11" max="11" width="10.6640625" style="44" customWidth="1"/>
    <col min="12" max="12" width="10.5" style="45" customWidth="1"/>
    <col min="13" max="13" width="8.83203125" style="44"/>
    <col min="14" max="14" width="9.1640625" style="44" bestFit="1" customWidth="1"/>
    <col min="15" max="15" width="23.33203125" style="44" customWidth="1"/>
    <col min="16" max="16384" width="8.83203125" style="44"/>
  </cols>
  <sheetData>
    <row r="1" spans="1:15" ht="21" customHeight="1" x14ac:dyDescent="0.2">
      <c r="A1" s="43"/>
    </row>
    <row r="3" spans="1:15" ht="21" customHeight="1" x14ac:dyDescent="0.15">
      <c r="A3" s="83" t="s">
        <v>34</v>
      </c>
      <c r="B3" s="90"/>
      <c r="C3" s="90"/>
    </row>
    <row r="4" spans="1:15" ht="21" customHeight="1" x14ac:dyDescent="0.15">
      <c r="A4" s="90"/>
      <c r="B4" s="90"/>
      <c r="C4" s="90"/>
    </row>
    <row r="5" spans="1:15" ht="27" customHeight="1" x14ac:dyDescent="0.15"/>
    <row r="6" spans="1:15" ht="21" customHeight="1" thickBot="1" x14ac:dyDescent="0.2"/>
    <row r="7" spans="1:15" s="48" customFormat="1" ht="21" customHeight="1" thickTop="1" thickBot="1" x14ac:dyDescent="0.2">
      <c r="A7" s="97" t="s">
        <v>26</v>
      </c>
      <c r="B7" s="98"/>
      <c r="C7" s="98"/>
      <c r="D7" s="98"/>
      <c r="E7" s="99"/>
      <c r="F7" s="46"/>
      <c r="G7" s="108" t="s">
        <v>27</v>
      </c>
      <c r="H7" s="109"/>
      <c r="I7" s="109"/>
      <c r="J7" s="47"/>
      <c r="K7" s="47"/>
      <c r="L7" s="47"/>
      <c r="N7" s="80"/>
      <c r="O7" s="81"/>
    </row>
    <row r="8" spans="1:15" s="51" customFormat="1" ht="21" customHeight="1" thickTop="1" thickBot="1" x14ac:dyDescent="0.2">
      <c r="A8" s="100" t="s">
        <v>16</v>
      </c>
      <c r="B8" s="101" t="s">
        <v>1</v>
      </c>
      <c r="C8" s="102" t="s">
        <v>40</v>
      </c>
      <c r="D8" s="102" t="s">
        <v>2</v>
      </c>
      <c r="E8" s="103" t="s">
        <v>39</v>
      </c>
      <c r="F8" s="49"/>
      <c r="G8" s="100" t="s">
        <v>17</v>
      </c>
      <c r="H8" s="101" t="s">
        <v>2</v>
      </c>
      <c r="I8" s="103" t="s">
        <v>39</v>
      </c>
      <c r="J8" s="50"/>
      <c r="K8" s="50"/>
      <c r="L8" s="50"/>
      <c r="N8" s="52"/>
      <c r="O8" s="52"/>
    </row>
    <row r="9" spans="1:15" ht="21" customHeight="1" thickTop="1" x14ac:dyDescent="0.15">
      <c r="A9" s="5" t="s">
        <v>18</v>
      </c>
      <c r="B9" s="6">
        <v>150</v>
      </c>
      <c r="C9" s="40">
        <v>1500</v>
      </c>
      <c r="D9" s="92">
        <f>(B9*C9)/2000</f>
        <v>112.5</v>
      </c>
      <c r="E9" s="62">
        <v>150</v>
      </c>
      <c r="F9" s="53"/>
      <c r="G9" s="5" t="s">
        <v>73</v>
      </c>
      <c r="H9" s="65">
        <v>221</v>
      </c>
      <c r="I9" s="39">
        <v>65</v>
      </c>
      <c r="J9" s="54"/>
      <c r="K9" s="54"/>
      <c r="L9" s="54"/>
      <c r="N9" s="55"/>
      <c r="O9" s="56"/>
    </row>
    <row r="10" spans="1:15" ht="21" customHeight="1" x14ac:dyDescent="0.15">
      <c r="A10" s="7" t="s">
        <v>19</v>
      </c>
      <c r="B10" s="8">
        <v>85</v>
      </c>
      <c r="C10" s="41">
        <v>1500</v>
      </c>
      <c r="D10" s="93">
        <f t="shared" ref="D10:D22" si="0">(B10*C10)/2000</f>
        <v>63.75</v>
      </c>
      <c r="E10" s="63">
        <v>150</v>
      </c>
      <c r="F10" s="53"/>
      <c r="G10" s="7" t="s">
        <v>74</v>
      </c>
      <c r="H10" s="66">
        <v>54</v>
      </c>
      <c r="I10" s="37">
        <v>75</v>
      </c>
      <c r="J10" s="54"/>
      <c r="K10" s="54"/>
      <c r="L10" s="54"/>
      <c r="N10" s="55"/>
      <c r="O10" s="56"/>
    </row>
    <row r="11" spans="1:15" ht="21" customHeight="1" x14ac:dyDescent="0.15">
      <c r="A11" s="7" t="s">
        <v>20</v>
      </c>
      <c r="B11" s="8">
        <v>42</v>
      </c>
      <c r="C11" s="41">
        <v>1500</v>
      </c>
      <c r="D11" s="93">
        <f t="shared" si="0"/>
        <v>31.5</v>
      </c>
      <c r="E11" s="63">
        <v>150</v>
      </c>
      <c r="F11" s="53"/>
      <c r="G11" s="7"/>
      <c r="H11" s="66"/>
      <c r="I11" s="37"/>
      <c r="J11" s="54"/>
      <c r="K11" s="54"/>
      <c r="L11" s="54"/>
      <c r="N11" s="55"/>
      <c r="O11" s="56"/>
    </row>
    <row r="12" spans="1:15" ht="21" customHeight="1" x14ac:dyDescent="0.15">
      <c r="A12" s="7" t="s">
        <v>70</v>
      </c>
      <c r="B12" s="8">
        <v>220</v>
      </c>
      <c r="C12" s="41">
        <v>1200</v>
      </c>
      <c r="D12" s="93">
        <f t="shared" si="0"/>
        <v>132</v>
      </c>
      <c r="E12" s="63">
        <v>140</v>
      </c>
      <c r="F12" s="53"/>
      <c r="G12" s="7"/>
      <c r="H12" s="66"/>
      <c r="I12" s="37"/>
      <c r="J12" s="54"/>
      <c r="K12" s="54"/>
      <c r="L12" s="54"/>
      <c r="N12" s="55"/>
      <c r="O12" s="56"/>
    </row>
    <row r="13" spans="1:15" ht="21" customHeight="1" x14ac:dyDescent="0.15">
      <c r="A13" s="7" t="s">
        <v>71</v>
      </c>
      <c r="B13" s="8">
        <v>43</v>
      </c>
      <c r="C13" s="41">
        <v>1100</v>
      </c>
      <c r="D13" s="93">
        <f t="shared" si="0"/>
        <v>23.65</v>
      </c>
      <c r="E13" s="63">
        <v>110</v>
      </c>
      <c r="F13" s="53"/>
      <c r="G13" s="7"/>
      <c r="H13" s="66"/>
      <c r="I13" s="37"/>
      <c r="J13" s="54"/>
      <c r="K13" s="54"/>
      <c r="L13" s="54"/>
    </row>
    <row r="14" spans="1:15" ht="21" customHeight="1" x14ac:dyDescent="0.15">
      <c r="A14" s="7" t="s">
        <v>72</v>
      </c>
      <c r="B14" s="8">
        <v>454</v>
      </c>
      <c r="C14" s="41">
        <v>45</v>
      </c>
      <c r="D14" s="93">
        <f t="shared" si="0"/>
        <v>10.215</v>
      </c>
      <c r="E14" s="63">
        <v>150</v>
      </c>
      <c r="F14" s="53"/>
      <c r="G14" s="7"/>
      <c r="H14" s="66"/>
      <c r="I14" s="37"/>
      <c r="J14" s="54"/>
      <c r="K14" s="54"/>
      <c r="L14" s="54"/>
    </row>
    <row r="15" spans="1:15" ht="21" customHeight="1" x14ac:dyDescent="0.15">
      <c r="A15" s="7"/>
      <c r="B15" s="8"/>
      <c r="C15" s="41"/>
      <c r="D15" s="93">
        <f t="shared" si="0"/>
        <v>0</v>
      </c>
      <c r="E15" s="63"/>
      <c r="F15" s="53"/>
      <c r="G15" s="7"/>
      <c r="H15" s="66"/>
      <c r="I15" s="37"/>
      <c r="J15" s="54"/>
      <c r="K15" s="54"/>
      <c r="L15" s="54"/>
    </row>
    <row r="16" spans="1:15" ht="21" customHeight="1" x14ac:dyDescent="0.15">
      <c r="A16" s="7"/>
      <c r="B16" s="8"/>
      <c r="C16" s="41"/>
      <c r="D16" s="93">
        <f t="shared" si="0"/>
        <v>0</v>
      </c>
      <c r="E16" s="63"/>
      <c r="F16" s="53"/>
      <c r="G16" s="7"/>
      <c r="H16" s="66"/>
      <c r="I16" s="37"/>
      <c r="J16" s="54"/>
      <c r="K16" s="54"/>
      <c r="L16" s="54"/>
    </row>
    <row r="17" spans="1:12" ht="21" customHeight="1" x14ac:dyDescent="0.15">
      <c r="A17" s="7"/>
      <c r="B17" s="8"/>
      <c r="C17" s="41"/>
      <c r="D17" s="93">
        <f t="shared" si="0"/>
        <v>0</v>
      </c>
      <c r="E17" s="63"/>
      <c r="F17" s="53"/>
      <c r="G17" s="7"/>
      <c r="H17" s="66"/>
      <c r="I17" s="37"/>
      <c r="J17" s="54"/>
      <c r="K17" s="54"/>
      <c r="L17" s="54"/>
    </row>
    <row r="18" spans="1:12" ht="21" customHeight="1" x14ac:dyDescent="0.15">
      <c r="A18" s="7"/>
      <c r="B18" s="8"/>
      <c r="C18" s="41"/>
      <c r="D18" s="93">
        <f t="shared" si="0"/>
        <v>0</v>
      </c>
      <c r="E18" s="63"/>
      <c r="F18" s="53"/>
      <c r="G18" s="7"/>
      <c r="H18" s="66"/>
      <c r="I18" s="37"/>
      <c r="J18" s="54"/>
      <c r="K18" s="54"/>
      <c r="L18" s="54"/>
    </row>
    <row r="19" spans="1:12" ht="21" customHeight="1" x14ac:dyDescent="0.15">
      <c r="A19" s="7"/>
      <c r="B19" s="8"/>
      <c r="C19" s="41"/>
      <c r="D19" s="93">
        <f t="shared" si="0"/>
        <v>0</v>
      </c>
      <c r="E19" s="63"/>
      <c r="F19" s="53"/>
      <c r="G19" s="7"/>
      <c r="H19" s="66"/>
      <c r="I19" s="37"/>
      <c r="J19" s="54"/>
      <c r="K19" s="54"/>
      <c r="L19" s="54"/>
    </row>
    <row r="20" spans="1:12" ht="21" customHeight="1" x14ac:dyDescent="0.15">
      <c r="A20" s="7"/>
      <c r="B20" s="8"/>
      <c r="C20" s="41"/>
      <c r="D20" s="93">
        <f t="shared" si="0"/>
        <v>0</v>
      </c>
      <c r="E20" s="63"/>
      <c r="F20" s="53"/>
      <c r="G20" s="7"/>
      <c r="H20" s="66"/>
      <c r="I20" s="37"/>
      <c r="J20" s="54"/>
      <c r="K20" s="54"/>
      <c r="L20" s="54"/>
    </row>
    <row r="21" spans="1:12" ht="21" customHeight="1" x14ac:dyDescent="0.15">
      <c r="A21" s="7"/>
      <c r="B21" s="8"/>
      <c r="C21" s="41"/>
      <c r="D21" s="93">
        <f t="shared" si="0"/>
        <v>0</v>
      </c>
      <c r="E21" s="63"/>
      <c r="F21" s="53"/>
      <c r="G21" s="7"/>
      <c r="H21" s="66"/>
      <c r="I21" s="37"/>
      <c r="J21" s="54"/>
      <c r="K21" s="54"/>
      <c r="L21" s="54"/>
    </row>
    <row r="22" spans="1:12" ht="21" customHeight="1" thickBot="1" x14ac:dyDescent="0.2">
      <c r="A22" s="9"/>
      <c r="B22" s="10"/>
      <c r="C22" s="42"/>
      <c r="D22" s="94">
        <f t="shared" si="0"/>
        <v>0</v>
      </c>
      <c r="E22" s="64"/>
      <c r="F22" s="53"/>
      <c r="G22" s="9"/>
      <c r="H22" s="67"/>
      <c r="I22" s="38"/>
      <c r="J22" s="54"/>
      <c r="K22" s="54"/>
      <c r="L22" s="54"/>
    </row>
    <row r="23" spans="1:12" ht="21" customHeight="1" thickBot="1" x14ac:dyDescent="0.2">
      <c r="A23" s="104" t="s">
        <v>15</v>
      </c>
      <c r="B23" s="105">
        <f>SUM(B9:B22)</f>
        <v>994</v>
      </c>
      <c r="C23" s="106">
        <f>AVERAGE(C9:C22)</f>
        <v>1140.8333333333333</v>
      </c>
      <c r="D23" s="106">
        <f>SUM(D9:D22)</f>
        <v>373.61499999999995</v>
      </c>
      <c r="E23" s="107">
        <f>+(D9*E9)+(D10*E10)+(D11*E11)+(D12*E12)+(D13*E13)+(D14*E14)+(D15*E15)+(D16*E16)+(D17*E17)+(D18*E18)+(D19*E19)+(D20*E20)+(D21*E21)+(D22*E22)</f>
        <v>53776.25</v>
      </c>
      <c r="F23" s="57"/>
      <c r="G23" s="104" t="s">
        <v>15</v>
      </c>
      <c r="H23" s="110">
        <f t="shared" ref="H23" si="1">SUM(H9:H22)</f>
        <v>275</v>
      </c>
      <c r="I23" s="107">
        <f>+(H9*I9)+(H10*I10)+(H11*I11)+(H12*I12)+(H13*I13)+(H14*I14)+(H15*I15)+(H16*I16)+(H17*I17)+(H18*I18)+(H19*I19)+(H20*I20)+(H21*I21)+(H22*I22)</f>
        <v>18415</v>
      </c>
      <c r="J23" s="58"/>
      <c r="K23" s="58"/>
      <c r="L23" s="58"/>
    </row>
    <row r="24" spans="1:12" ht="21" customHeight="1" thickTop="1" x14ac:dyDescent="0.2">
      <c r="A24" s="59"/>
      <c r="B24" s="59"/>
      <c r="C24" s="59"/>
      <c r="D24" s="59"/>
      <c r="F24" s="53"/>
    </row>
    <row r="25" spans="1:12" ht="21" customHeight="1" x14ac:dyDescent="0.2">
      <c r="F25" s="53"/>
      <c r="G25" s="60"/>
      <c r="H25" s="60"/>
      <c r="I25" s="61"/>
      <c r="J25" s="61"/>
      <c r="K25" s="60"/>
    </row>
  </sheetData>
  <sheetProtection algorithmName="SHA-512" hashValue="YMPOa6LBIrjFp0RFKyT+AX3LyD/aDdHeQq5exxZcYEt4O5dOGRgvdTAgn9n1WHb4O42782kEJnQ7/lCLZXRn1w==" saltValue="0q9+9xpDIj9cg7yfz/v5Yw==" spinCount="100000" sheet="1" objects="1" scenarios="1"/>
  <pageMargins left="0.25" right="0.25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D100"/>
  </sheetPr>
  <dimension ref="A1:I32"/>
  <sheetViews>
    <sheetView workbookViewId="0">
      <pane ySplit="8" topLeftCell="A9" activePane="bottomLeft" state="frozen"/>
      <selection pane="bottomLeft" activeCell="I23" sqref="I23"/>
    </sheetView>
  </sheetViews>
  <sheetFormatPr baseColWidth="10" defaultColWidth="8.83203125" defaultRowHeight="21" customHeight="1" x14ac:dyDescent="0.2"/>
  <cols>
    <col min="1" max="1" width="16.5" style="69" customWidth="1"/>
    <col min="2" max="2" width="8.5" style="69" customWidth="1"/>
    <col min="3" max="3" width="9.5" style="69" customWidth="1"/>
    <col min="4" max="8" width="11.1640625" style="69" customWidth="1"/>
    <col min="9" max="9" width="27.33203125" style="69" customWidth="1"/>
    <col min="10" max="16384" width="8.83203125" style="69"/>
  </cols>
  <sheetData>
    <row r="1" spans="1:9" ht="21" customHeight="1" x14ac:dyDescent="0.25">
      <c r="A1" s="68"/>
    </row>
    <row r="2" spans="1:9" ht="21" customHeight="1" x14ac:dyDescent="0.2">
      <c r="B2" s="91"/>
      <c r="C2" s="91"/>
      <c r="D2" s="91"/>
      <c r="E2" s="91"/>
      <c r="F2" s="91"/>
    </row>
    <row r="3" spans="1:9" ht="21" customHeight="1" x14ac:dyDescent="0.2">
      <c r="A3" s="83" t="s">
        <v>34</v>
      </c>
      <c r="B3" s="91"/>
      <c r="C3" s="91"/>
      <c r="D3" s="91"/>
      <c r="E3" s="91"/>
      <c r="F3" s="91"/>
    </row>
    <row r="4" spans="1:9" ht="21" customHeight="1" x14ac:dyDescent="0.2">
      <c r="A4" s="83"/>
      <c r="B4" s="91"/>
      <c r="C4" s="91"/>
      <c r="D4" s="91"/>
      <c r="E4" s="91"/>
      <c r="F4" s="91"/>
    </row>
    <row r="5" spans="1:9" ht="21" customHeight="1" x14ac:dyDescent="0.2">
      <c r="A5" s="83"/>
      <c r="B5" s="91"/>
      <c r="C5" s="91"/>
      <c r="D5" s="91"/>
      <c r="E5" s="91"/>
      <c r="F5" s="91"/>
    </row>
    <row r="6" spans="1:9" ht="24" customHeight="1" thickBot="1" x14ac:dyDescent="0.25"/>
    <row r="7" spans="1:9" ht="21" customHeight="1" thickTop="1" x14ac:dyDescent="0.2">
      <c r="A7" s="111" t="s">
        <v>0</v>
      </c>
      <c r="B7" s="112"/>
      <c r="C7" s="112"/>
      <c r="D7" s="112"/>
      <c r="E7" s="112"/>
      <c r="F7" s="112"/>
      <c r="G7" s="112"/>
      <c r="H7" s="112"/>
      <c r="I7" s="113"/>
    </row>
    <row r="8" spans="1:9" ht="46" x14ac:dyDescent="0.2">
      <c r="A8" s="114" t="s">
        <v>3</v>
      </c>
      <c r="B8" s="115" t="s">
        <v>4</v>
      </c>
      <c r="C8" s="115" t="s">
        <v>5</v>
      </c>
      <c r="D8" s="115" t="s">
        <v>6</v>
      </c>
      <c r="E8" s="116" t="s">
        <v>7</v>
      </c>
      <c r="F8" s="116" t="s">
        <v>8</v>
      </c>
      <c r="G8" s="115" t="s">
        <v>24</v>
      </c>
      <c r="H8" s="116" t="s">
        <v>9</v>
      </c>
      <c r="I8" s="117" t="s">
        <v>25</v>
      </c>
    </row>
    <row r="9" spans="1:9" ht="21" customHeight="1" x14ac:dyDescent="0.2">
      <c r="A9" s="11" t="s">
        <v>23</v>
      </c>
      <c r="B9" s="8">
        <v>275</v>
      </c>
      <c r="C9" s="8">
        <v>1325</v>
      </c>
      <c r="D9" s="8">
        <v>2.2999999999999998</v>
      </c>
      <c r="E9" s="95">
        <f>(C9*(D9/100))*B9</f>
        <v>8380.625</v>
      </c>
      <c r="F9" s="95">
        <f>(E9*30)/2000</f>
        <v>125.70937499999999</v>
      </c>
      <c r="G9" s="8">
        <v>6</v>
      </c>
      <c r="H9" s="95">
        <f>F9*G9</f>
        <v>754.25624999999991</v>
      </c>
      <c r="I9" s="70"/>
    </row>
    <row r="10" spans="1:9" ht="21" customHeight="1" x14ac:dyDescent="0.2">
      <c r="A10" s="11" t="s">
        <v>11</v>
      </c>
      <c r="B10" s="8">
        <v>10</v>
      </c>
      <c r="C10" s="8">
        <v>1650</v>
      </c>
      <c r="D10" s="8">
        <v>2.2999999999999998</v>
      </c>
      <c r="E10" s="95">
        <f t="shared" ref="E10:E23" si="0">(C10*(D10/100))*B10</f>
        <v>379.5</v>
      </c>
      <c r="F10" s="95">
        <f t="shared" ref="F10:F23" si="1">(E10*30)/2000</f>
        <v>5.6924999999999999</v>
      </c>
      <c r="G10" s="8">
        <v>8</v>
      </c>
      <c r="H10" s="95">
        <f t="shared" ref="H10:H23" si="2">F10*G10</f>
        <v>45.54</v>
      </c>
      <c r="I10" s="70"/>
    </row>
    <row r="11" spans="1:9" ht="16" x14ac:dyDescent="0.2">
      <c r="A11" s="11" t="s">
        <v>12</v>
      </c>
      <c r="B11" s="8">
        <v>45</v>
      </c>
      <c r="C11" s="8">
        <v>1100</v>
      </c>
      <c r="D11" s="8">
        <v>2.2999999999999998</v>
      </c>
      <c r="E11" s="95">
        <f t="shared" si="0"/>
        <v>1138.5</v>
      </c>
      <c r="F11" s="95">
        <f t="shared" si="1"/>
        <v>17.077500000000001</v>
      </c>
      <c r="G11" s="8">
        <v>6</v>
      </c>
      <c r="H11" s="95">
        <f t="shared" si="2"/>
        <v>102.465</v>
      </c>
      <c r="I11" s="70"/>
    </row>
    <row r="12" spans="1:9" ht="21" customHeight="1" x14ac:dyDescent="0.2">
      <c r="A12" s="11" t="s">
        <v>13</v>
      </c>
      <c r="B12" s="8">
        <v>10</v>
      </c>
      <c r="C12" s="8">
        <v>500</v>
      </c>
      <c r="D12" s="8">
        <v>2.2999999999999998</v>
      </c>
      <c r="E12" s="95">
        <f t="shared" si="0"/>
        <v>115</v>
      </c>
      <c r="F12" s="95">
        <f t="shared" si="1"/>
        <v>1.7250000000000001</v>
      </c>
      <c r="G12" s="8">
        <v>1</v>
      </c>
      <c r="H12" s="95">
        <f t="shared" si="2"/>
        <v>1.7250000000000001</v>
      </c>
      <c r="I12" s="70" t="s">
        <v>76</v>
      </c>
    </row>
    <row r="13" spans="1:9" ht="16" x14ac:dyDescent="0.2">
      <c r="A13" s="11" t="s">
        <v>14</v>
      </c>
      <c r="B13" s="8">
        <v>62</v>
      </c>
      <c r="C13" s="8">
        <v>500</v>
      </c>
      <c r="D13" s="8">
        <v>2.2999999999999998</v>
      </c>
      <c r="E13" s="95">
        <f t="shared" si="0"/>
        <v>713</v>
      </c>
      <c r="F13" s="95">
        <f t="shared" si="1"/>
        <v>10.695</v>
      </c>
      <c r="G13" s="8">
        <v>1</v>
      </c>
      <c r="H13" s="95">
        <f t="shared" si="2"/>
        <v>10.695</v>
      </c>
      <c r="I13" s="70" t="s">
        <v>76</v>
      </c>
    </row>
    <row r="14" spans="1:9" ht="31" x14ac:dyDescent="0.2">
      <c r="A14" s="11" t="s">
        <v>21</v>
      </c>
      <c r="B14" s="8">
        <v>54</v>
      </c>
      <c r="C14" s="8">
        <v>600</v>
      </c>
      <c r="D14" s="8">
        <v>2.2999999999999998</v>
      </c>
      <c r="E14" s="95">
        <f t="shared" si="0"/>
        <v>745.19999999999993</v>
      </c>
      <c r="F14" s="95">
        <f t="shared" si="1"/>
        <v>11.177999999999999</v>
      </c>
      <c r="G14" s="8">
        <v>2</v>
      </c>
      <c r="H14" s="95">
        <f t="shared" si="2"/>
        <v>22.355999999999998</v>
      </c>
      <c r="I14" s="70" t="s">
        <v>77</v>
      </c>
    </row>
    <row r="15" spans="1:9" ht="31" x14ac:dyDescent="0.2">
      <c r="A15" s="11" t="s">
        <v>21</v>
      </c>
      <c r="B15" s="8">
        <v>54</v>
      </c>
      <c r="C15" s="8">
        <v>700</v>
      </c>
      <c r="D15" s="8">
        <v>2.2999999999999998</v>
      </c>
      <c r="E15" s="95">
        <f t="shared" si="0"/>
        <v>869.40000000000009</v>
      </c>
      <c r="F15" s="95">
        <f t="shared" si="1"/>
        <v>13.041000000000002</v>
      </c>
      <c r="G15" s="8">
        <v>2</v>
      </c>
      <c r="H15" s="95">
        <f t="shared" si="2"/>
        <v>26.082000000000004</v>
      </c>
      <c r="I15" s="70" t="s">
        <v>78</v>
      </c>
    </row>
    <row r="16" spans="1:9" ht="31" x14ac:dyDescent="0.2">
      <c r="A16" s="11" t="s">
        <v>21</v>
      </c>
      <c r="B16" s="8">
        <v>54</v>
      </c>
      <c r="C16" s="8">
        <v>800</v>
      </c>
      <c r="D16" s="8">
        <v>2.2999999999999998</v>
      </c>
      <c r="E16" s="95">
        <f t="shared" si="0"/>
        <v>993.59999999999991</v>
      </c>
      <c r="F16" s="95">
        <f t="shared" si="1"/>
        <v>14.903999999999998</v>
      </c>
      <c r="G16" s="8">
        <v>2</v>
      </c>
      <c r="H16" s="95">
        <f t="shared" si="2"/>
        <v>29.807999999999996</v>
      </c>
      <c r="I16" s="70" t="s">
        <v>79</v>
      </c>
    </row>
    <row r="17" spans="1:9" ht="31" x14ac:dyDescent="0.2">
      <c r="A17" s="11" t="s">
        <v>21</v>
      </c>
      <c r="B17" s="8">
        <v>54</v>
      </c>
      <c r="C17" s="8">
        <v>900</v>
      </c>
      <c r="D17" s="8">
        <v>2.2999999999999998</v>
      </c>
      <c r="E17" s="95">
        <f t="shared" si="0"/>
        <v>1117.8</v>
      </c>
      <c r="F17" s="95">
        <f t="shared" si="1"/>
        <v>16.766999999999999</v>
      </c>
      <c r="G17" s="8">
        <v>3</v>
      </c>
      <c r="H17" s="95">
        <f t="shared" si="2"/>
        <v>50.301000000000002</v>
      </c>
      <c r="I17" s="70" t="s">
        <v>80</v>
      </c>
    </row>
    <row r="18" spans="1:9" ht="21" customHeight="1" x14ac:dyDescent="0.2">
      <c r="A18" s="11" t="s">
        <v>22</v>
      </c>
      <c r="B18" s="8">
        <v>120</v>
      </c>
      <c r="C18" s="8">
        <v>600</v>
      </c>
      <c r="D18" s="8">
        <v>2.2999999999999998</v>
      </c>
      <c r="E18" s="95">
        <f t="shared" si="0"/>
        <v>1655.9999999999998</v>
      </c>
      <c r="F18" s="95">
        <f t="shared" si="1"/>
        <v>24.839999999999996</v>
      </c>
      <c r="G18" s="8">
        <v>1</v>
      </c>
      <c r="H18" s="95">
        <f t="shared" si="2"/>
        <v>24.839999999999996</v>
      </c>
      <c r="I18" s="70" t="s">
        <v>81</v>
      </c>
    </row>
    <row r="19" spans="1:9" ht="21" customHeight="1" x14ac:dyDescent="0.2">
      <c r="A19" s="11" t="s">
        <v>22</v>
      </c>
      <c r="B19" s="8">
        <v>120</v>
      </c>
      <c r="C19" s="8">
        <v>700</v>
      </c>
      <c r="D19" s="8">
        <v>2.2999999999999998</v>
      </c>
      <c r="E19" s="95">
        <f t="shared" si="0"/>
        <v>1932.0000000000002</v>
      </c>
      <c r="F19" s="95">
        <f t="shared" si="1"/>
        <v>28.980000000000004</v>
      </c>
      <c r="G19" s="8">
        <v>1</v>
      </c>
      <c r="H19" s="95">
        <f t="shared" si="2"/>
        <v>28.980000000000004</v>
      </c>
      <c r="I19" s="70" t="s">
        <v>82</v>
      </c>
    </row>
    <row r="20" spans="1:9" ht="21" customHeight="1" x14ac:dyDescent="0.2">
      <c r="A20" s="11" t="s">
        <v>22</v>
      </c>
      <c r="B20" s="8">
        <v>120</v>
      </c>
      <c r="C20" s="8">
        <v>800</v>
      </c>
      <c r="D20" s="8">
        <v>2.2999999999999998</v>
      </c>
      <c r="E20" s="95">
        <f t="shared" si="0"/>
        <v>2208</v>
      </c>
      <c r="F20" s="95">
        <f t="shared" si="1"/>
        <v>33.119999999999997</v>
      </c>
      <c r="G20" s="8">
        <v>1</v>
      </c>
      <c r="H20" s="95">
        <f t="shared" si="2"/>
        <v>33.119999999999997</v>
      </c>
      <c r="I20" s="70" t="s">
        <v>83</v>
      </c>
    </row>
    <row r="21" spans="1:9" ht="21" customHeight="1" x14ac:dyDescent="0.2">
      <c r="A21" s="11" t="s">
        <v>22</v>
      </c>
      <c r="B21" s="8">
        <v>120</v>
      </c>
      <c r="C21" s="8">
        <v>900</v>
      </c>
      <c r="D21" s="8">
        <v>2.2999999999999998</v>
      </c>
      <c r="E21" s="95">
        <f t="shared" si="0"/>
        <v>2484</v>
      </c>
      <c r="F21" s="95">
        <f t="shared" si="1"/>
        <v>37.26</v>
      </c>
      <c r="G21" s="8">
        <v>1</v>
      </c>
      <c r="H21" s="95">
        <f t="shared" si="2"/>
        <v>37.26</v>
      </c>
      <c r="I21" s="70" t="s">
        <v>84</v>
      </c>
    </row>
    <row r="22" spans="1:9" ht="21" customHeight="1" x14ac:dyDescent="0.2">
      <c r="A22" s="11" t="s">
        <v>22</v>
      </c>
      <c r="B22" s="8">
        <v>120</v>
      </c>
      <c r="C22" s="8">
        <v>1000</v>
      </c>
      <c r="D22" s="8">
        <v>2.2999999999999998</v>
      </c>
      <c r="E22" s="95">
        <f t="shared" si="0"/>
        <v>2760</v>
      </c>
      <c r="F22" s="95">
        <f t="shared" si="1"/>
        <v>41.4</v>
      </c>
      <c r="G22" s="8">
        <v>1</v>
      </c>
      <c r="H22" s="95">
        <f t="shared" si="2"/>
        <v>41.4</v>
      </c>
      <c r="I22" s="70" t="s">
        <v>85</v>
      </c>
    </row>
    <row r="23" spans="1:9" ht="21" customHeight="1" x14ac:dyDescent="0.2">
      <c r="A23" s="11" t="s">
        <v>75</v>
      </c>
      <c r="B23" s="8">
        <v>3</v>
      </c>
      <c r="C23" s="8">
        <v>1250</v>
      </c>
      <c r="D23" s="8">
        <v>3</v>
      </c>
      <c r="E23" s="95">
        <f t="shared" si="0"/>
        <v>112.5</v>
      </c>
      <c r="F23" s="95">
        <f t="shared" si="1"/>
        <v>1.6875</v>
      </c>
      <c r="G23" s="8">
        <v>12</v>
      </c>
      <c r="H23" s="95">
        <f t="shared" si="2"/>
        <v>20.25</v>
      </c>
      <c r="I23" s="70"/>
    </row>
    <row r="24" spans="1:9" ht="21" customHeight="1" x14ac:dyDescent="0.2">
      <c r="A24" s="11"/>
      <c r="B24" s="8"/>
      <c r="C24" s="8"/>
      <c r="D24" s="8"/>
      <c r="E24" s="95"/>
      <c r="F24" s="95"/>
      <c r="G24" s="8"/>
      <c r="H24" s="95"/>
      <c r="I24" s="70"/>
    </row>
    <row r="25" spans="1:9" ht="21" customHeight="1" x14ac:dyDescent="0.2">
      <c r="A25" s="11"/>
      <c r="B25" s="8"/>
      <c r="C25" s="8"/>
      <c r="D25" s="8"/>
      <c r="E25" s="95"/>
      <c r="F25" s="95"/>
      <c r="G25" s="8"/>
      <c r="H25" s="95"/>
      <c r="I25" s="70"/>
    </row>
    <row r="26" spans="1:9" ht="21" customHeight="1" x14ac:dyDescent="0.2">
      <c r="A26" s="11"/>
      <c r="B26" s="8"/>
      <c r="C26" s="8"/>
      <c r="D26" s="8"/>
      <c r="E26" s="95"/>
      <c r="F26" s="95"/>
      <c r="G26" s="8"/>
      <c r="H26" s="95"/>
      <c r="I26" s="70"/>
    </row>
    <row r="27" spans="1:9" ht="21" customHeight="1" x14ac:dyDescent="0.2">
      <c r="A27" s="11"/>
      <c r="B27" s="8"/>
      <c r="C27" s="8"/>
      <c r="D27" s="8"/>
      <c r="E27" s="95"/>
      <c r="F27" s="95"/>
      <c r="G27" s="8"/>
      <c r="H27" s="95"/>
      <c r="I27" s="70"/>
    </row>
    <row r="28" spans="1:9" ht="21" customHeight="1" x14ac:dyDescent="0.2">
      <c r="A28" s="11"/>
      <c r="B28" s="8"/>
      <c r="C28" s="8"/>
      <c r="D28" s="8"/>
      <c r="E28" s="95"/>
      <c r="F28" s="95"/>
      <c r="G28" s="8"/>
      <c r="H28" s="95"/>
      <c r="I28" s="70"/>
    </row>
    <row r="29" spans="1:9" ht="21" customHeight="1" x14ac:dyDescent="0.2">
      <c r="A29" s="11"/>
      <c r="B29" s="8"/>
      <c r="C29" s="8"/>
      <c r="D29" s="8"/>
      <c r="E29" s="95"/>
      <c r="F29" s="95"/>
      <c r="G29" s="8"/>
      <c r="H29" s="95"/>
      <c r="I29" s="70"/>
    </row>
    <row r="30" spans="1:9" ht="21" customHeight="1" thickBot="1" x14ac:dyDescent="0.25">
      <c r="A30" s="12"/>
      <c r="B30" s="13"/>
      <c r="C30" s="13"/>
      <c r="D30" s="13"/>
      <c r="E30" s="96"/>
      <c r="F30" s="96"/>
      <c r="G30" s="13"/>
      <c r="H30" s="96"/>
      <c r="I30" s="71"/>
    </row>
    <row r="31" spans="1:9" ht="21" customHeight="1" thickTop="1" thickBot="1" x14ac:dyDescent="0.25">
      <c r="A31" s="118" t="s">
        <v>15</v>
      </c>
      <c r="B31" s="119"/>
      <c r="C31" s="119"/>
      <c r="D31" s="120"/>
      <c r="E31" s="121"/>
      <c r="F31" s="120">
        <f>SUM(F9:F13)</f>
        <v>160.89937499999999</v>
      </c>
      <c r="G31" s="122">
        <f>SUM(G9:G23)</f>
        <v>48</v>
      </c>
      <c r="H31" s="120">
        <f>SUM(H9:H23)</f>
        <v>1229.0782499999998</v>
      </c>
      <c r="I31" s="123"/>
    </row>
    <row r="32" spans="1:9" ht="21" customHeight="1" thickTop="1" x14ac:dyDescent="0.2"/>
  </sheetData>
  <sheetProtection algorithmName="SHA-512" hashValue="e8VjhwiijBUGuthDH9CpwutdHxA64T+Tcrrg7+3Ano+7bPAmBdDxSE5AexMTwY+Y84hnXjwQG7E/+JVWUuMgNA==" saltValue="kOyTXJXSuj2n+bpaogFK0Q==" spinCount="100000" sheet="1" objects="1" scenarios="1"/>
  <pageMargins left="0.5" right="0.5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9A44"/>
  </sheetPr>
  <dimension ref="A1:E27"/>
  <sheetViews>
    <sheetView workbookViewId="0">
      <selection activeCell="A7" sqref="A7"/>
    </sheetView>
  </sheetViews>
  <sheetFormatPr baseColWidth="10" defaultColWidth="8.83203125" defaultRowHeight="14" x14ac:dyDescent="0.15"/>
  <cols>
    <col min="1" max="1" width="29.33203125" style="1" customWidth="1"/>
    <col min="2" max="2" width="12.83203125" style="1" bestFit="1" customWidth="1"/>
    <col min="3" max="3" width="20.33203125" style="1" bestFit="1" customWidth="1"/>
    <col min="4" max="4" width="8.83203125" style="1"/>
    <col min="5" max="5" width="16.6640625" style="1" customWidth="1"/>
    <col min="6" max="16384" width="8.83203125" style="1"/>
  </cols>
  <sheetData>
    <row r="1" spans="1:5" ht="23" x14ac:dyDescent="0.25">
      <c r="A1" s="4"/>
    </row>
    <row r="2" spans="1:5" ht="21" customHeight="1" x14ac:dyDescent="0.15"/>
    <row r="3" spans="1:5" ht="21" customHeight="1" x14ac:dyDescent="0.15">
      <c r="A3" s="83" t="s">
        <v>34</v>
      </c>
      <c r="B3" s="82"/>
      <c r="C3" s="82"/>
    </row>
    <row r="4" spans="1:5" ht="21" customHeight="1" x14ac:dyDescent="0.15"/>
    <row r="5" spans="1:5" ht="21" customHeight="1" x14ac:dyDescent="0.15"/>
    <row r="6" spans="1:5" ht="21" customHeight="1" thickBot="1" x14ac:dyDescent="0.2"/>
    <row r="7" spans="1:5" ht="21" customHeight="1" thickTop="1" thickBot="1" x14ac:dyDescent="0.2">
      <c r="A7" s="124" t="s">
        <v>86</v>
      </c>
      <c r="B7" s="125"/>
      <c r="C7" s="126" t="s">
        <v>36</v>
      </c>
      <c r="D7" s="127"/>
      <c r="E7" s="128" t="s">
        <v>41</v>
      </c>
    </row>
    <row r="8" spans="1:5" ht="21" customHeight="1" thickTop="1" x14ac:dyDescent="0.15">
      <c r="A8" s="27" t="s">
        <v>28</v>
      </c>
      <c r="B8" s="28"/>
      <c r="C8" s="29">
        <f>+Inventory!D23</f>
        <v>373.61499999999995</v>
      </c>
      <c r="D8" s="72" t="s">
        <v>30</v>
      </c>
      <c r="E8" s="73">
        <f>+Inventory!E23</f>
        <v>53776.25</v>
      </c>
    </row>
    <row r="9" spans="1:5" ht="21" customHeight="1" x14ac:dyDescent="0.15">
      <c r="A9" s="21" t="s">
        <v>29</v>
      </c>
      <c r="B9" s="23"/>
      <c r="C9" s="19">
        <f>+Inventory!H23</f>
        <v>275</v>
      </c>
      <c r="D9" s="32" t="s">
        <v>30</v>
      </c>
      <c r="E9" s="74">
        <f>+Inventory!I23</f>
        <v>18415</v>
      </c>
    </row>
    <row r="10" spans="1:5" ht="21" customHeight="1" thickBot="1" x14ac:dyDescent="0.2">
      <c r="A10" s="22" t="s">
        <v>15</v>
      </c>
      <c r="B10" s="24"/>
      <c r="C10" s="20">
        <f>+C8+C9</f>
        <v>648.61500000000001</v>
      </c>
      <c r="D10" s="35" t="s">
        <v>30</v>
      </c>
      <c r="E10" s="75">
        <f>+E8+E9</f>
        <v>72191.25</v>
      </c>
    </row>
    <row r="11" spans="1:5" ht="21" customHeight="1" thickTop="1" thickBot="1" x14ac:dyDescent="0.2">
      <c r="A11" s="2"/>
      <c r="B11" s="2"/>
      <c r="C11" s="30"/>
      <c r="D11" s="2"/>
    </row>
    <row r="12" spans="1:5" ht="21" customHeight="1" thickTop="1" x14ac:dyDescent="0.15">
      <c r="A12" s="129" t="s">
        <v>31</v>
      </c>
      <c r="B12" s="130"/>
      <c r="C12" s="131" t="s">
        <v>37</v>
      </c>
      <c r="D12" s="132"/>
      <c r="E12" s="133" t="s">
        <v>41</v>
      </c>
    </row>
    <row r="13" spans="1:5" ht="21" customHeight="1" thickBot="1" x14ac:dyDescent="0.2">
      <c r="A13" s="16"/>
      <c r="B13" s="17"/>
      <c r="C13" s="20">
        <f>+Demand!H31</f>
        <v>1229.0782499999998</v>
      </c>
      <c r="D13" s="35" t="s">
        <v>30</v>
      </c>
      <c r="E13" s="76">
        <f>+(E10/C10)*C13</f>
        <v>136797.16814337086</v>
      </c>
    </row>
    <row r="14" spans="1:5" ht="21" customHeight="1" thickTop="1" thickBot="1" x14ac:dyDescent="0.2"/>
    <row r="15" spans="1:5" ht="21" customHeight="1" thickTop="1" thickBot="1" x14ac:dyDescent="0.2">
      <c r="A15" s="134" t="s">
        <v>32</v>
      </c>
      <c r="B15" s="135"/>
      <c r="C15" s="136"/>
      <c r="D15" s="137"/>
      <c r="E15" s="138"/>
    </row>
    <row r="16" spans="1:5" s="14" customFormat="1" ht="21" customHeight="1" thickBot="1" x14ac:dyDescent="0.2">
      <c r="A16" s="139" t="s">
        <v>10</v>
      </c>
      <c r="B16" s="140" t="s">
        <v>33</v>
      </c>
      <c r="C16" s="141" t="s">
        <v>35</v>
      </c>
      <c r="D16" s="142"/>
      <c r="E16" s="143" t="s">
        <v>41</v>
      </c>
    </row>
    <row r="17" spans="1:5" ht="21" customHeight="1" x14ac:dyDescent="0.15">
      <c r="A17" s="25">
        <v>0.05</v>
      </c>
      <c r="B17" s="15">
        <f>+C13*A17</f>
        <v>61.453912499999994</v>
      </c>
      <c r="C17" s="19">
        <f>+C13+B17</f>
        <v>1290.5321624999997</v>
      </c>
      <c r="D17" s="32" t="s">
        <v>30</v>
      </c>
      <c r="E17" s="78">
        <f>+($E$10/$C$10)*C17</f>
        <v>143637.02655053939</v>
      </c>
    </row>
    <row r="18" spans="1:5" ht="21" customHeight="1" x14ac:dyDescent="0.15">
      <c r="A18" s="25">
        <v>0.1</v>
      </c>
      <c r="B18" s="15">
        <f>+C13*A18</f>
        <v>122.90782499999999</v>
      </c>
      <c r="C18" s="19">
        <f>+C13+B18</f>
        <v>1351.9860749999998</v>
      </c>
      <c r="D18" s="32" t="s">
        <v>30</v>
      </c>
      <c r="E18" s="79">
        <f t="shared" ref="E18:E20" si="0">+($E$10/$C$10)*C18</f>
        <v>150476.88495770795</v>
      </c>
    </row>
    <row r="19" spans="1:5" ht="21" customHeight="1" x14ac:dyDescent="0.15">
      <c r="A19" s="25">
        <v>0.15</v>
      </c>
      <c r="B19" s="15">
        <f>+C13*A19</f>
        <v>184.36173749999998</v>
      </c>
      <c r="C19" s="19">
        <f>+C13+B19</f>
        <v>1413.4399874999997</v>
      </c>
      <c r="D19" s="32" t="s">
        <v>30</v>
      </c>
      <c r="E19" s="79">
        <f t="shared" si="0"/>
        <v>157316.74336487649</v>
      </c>
    </row>
    <row r="20" spans="1:5" ht="21" customHeight="1" thickBot="1" x14ac:dyDescent="0.2">
      <c r="A20" s="26">
        <v>0.2</v>
      </c>
      <c r="B20" s="18">
        <f>+C13*A20</f>
        <v>245.81564999999998</v>
      </c>
      <c r="C20" s="20">
        <f>+C13+B20</f>
        <v>1474.8938999999998</v>
      </c>
      <c r="D20" s="35" t="s">
        <v>30</v>
      </c>
      <c r="E20" s="77">
        <f t="shared" si="0"/>
        <v>164156.60177204502</v>
      </c>
    </row>
    <row r="21" spans="1:5" ht="16" thickTop="1" thickBot="1" x14ac:dyDescent="0.2"/>
    <row r="22" spans="1:5" ht="21" customHeight="1" thickTop="1" thickBot="1" x14ac:dyDescent="0.2">
      <c r="A22" s="144" t="s">
        <v>38</v>
      </c>
      <c r="B22" s="145"/>
      <c r="C22" s="132"/>
      <c r="D22" s="132"/>
      <c r="E22" s="138" t="s">
        <v>41</v>
      </c>
    </row>
    <row r="23" spans="1:5" ht="21" customHeight="1" thickBot="1" x14ac:dyDescent="0.2">
      <c r="A23" s="31">
        <v>0.05</v>
      </c>
      <c r="B23" s="23"/>
      <c r="C23" s="33">
        <f>+C13-C17</f>
        <v>-61.453912499999888</v>
      </c>
      <c r="D23" s="32" t="s">
        <v>30</v>
      </c>
      <c r="E23" s="77">
        <f>+($E$10/$C$10)*C23</f>
        <v>-6839.8584071685309</v>
      </c>
    </row>
    <row r="24" spans="1:5" ht="21" customHeight="1" thickTop="1" thickBot="1" x14ac:dyDescent="0.2">
      <c r="A24" s="31">
        <v>0.1</v>
      </c>
      <c r="B24" s="23"/>
      <c r="C24" s="33">
        <f>+C13-C18</f>
        <v>-122.907825</v>
      </c>
      <c r="D24" s="32" t="s">
        <v>30</v>
      </c>
      <c r="E24" s="77">
        <f t="shared" ref="E24:E26" si="1">+($E$10/$C$10)*C24</f>
        <v>-13679.716814337087</v>
      </c>
    </row>
    <row r="25" spans="1:5" ht="21" customHeight="1" thickTop="1" thickBot="1" x14ac:dyDescent="0.2">
      <c r="A25" s="31">
        <v>0.15</v>
      </c>
      <c r="B25" s="23"/>
      <c r="C25" s="33">
        <f>+C13-C19</f>
        <v>-184.36173749999989</v>
      </c>
      <c r="D25" s="32" t="s">
        <v>30</v>
      </c>
      <c r="E25" s="77">
        <f t="shared" si="1"/>
        <v>-20519.57522150562</v>
      </c>
    </row>
    <row r="26" spans="1:5" ht="21" customHeight="1" thickTop="1" thickBot="1" x14ac:dyDescent="0.2">
      <c r="A26" s="34">
        <v>0.2</v>
      </c>
      <c r="B26" s="24"/>
      <c r="C26" s="36">
        <f>+C13-C20</f>
        <v>-245.81565000000001</v>
      </c>
      <c r="D26" s="35" t="s">
        <v>30</v>
      </c>
      <c r="E26" s="77">
        <f t="shared" si="1"/>
        <v>-27359.433628674175</v>
      </c>
    </row>
    <row r="27" spans="1:5" ht="15" thickTop="1" x14ac:dyDescent="0.15"/>
  </sheetData>
  <sheetProtection algorithmName="SHA-512" hashValue="oNSe1fbbdZDPv4rGWwUNcW5qCXj6XZm4MWQmUJYLY8dM/S68MpzjbNAjlLAEIpjBn2LCHy/gBoy81DW242L0gw==" saltValue="ilM54MnilUaUSIKTRXVbCA==" spinCount="100000" sheet="1" objects="1" scenarios="1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3087"/>
  </sheetPr>
  <dimension ref="A1"/>
  <sheetViews>
    <sheetView workbookViewId="0">
      <selection activeCell="L31" sqref="L31"/>
    </sheetView>
  </sheetViews>
  <sheetFormatPr baseColWidth="10" defaultColWidth="8.83203125" defaultRowHeight="15" x14ac:dyDescent="0.2"/>
  <sheetData/>
  <sheetProtection algorithmName="SHA-512" hashValue="+0XCk2hFEEkJXVVl7rthFFuOK9u43Jdt8/tiXp7mP0nUNgmjI2z9FlJyDsSAdRbsbeomcmMhwf3N8SYlotfdZg==" saltValue="PJ2npbzjYUGoUeLGVCybEA==" spinCount="100000" sheet="1" objects="1" scenario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 Me</vt:lpstr>
      <vt:lpstr>Inventory</vt:lpstr>
      <vt:lpstr>Demand</vt:lpstr>
      <vt:lpstr>Results</vt:lpstr>
      <vt:lpstr>Contact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cp:lastPrinted>2021-06-15T15:58:51Z</cp:lastPrinted>
  <dcterms:created xsi:type="dcterms:W3CDTF">2021-06-15T14:10:45Z</dcterms:created>
  <dcterms:modified xsi:type="dcterms:W3CDTF">2021-08-30T20:41:18Z</dcterms:modified>
</cp:coreProperties>
</file>