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/>
  <mc:AlternateContent xmlns:mc="http://schemas.openxmlformats.org/markup-compatibility/2006">
    <mc:Choice Requires="x15">
      <x15ac:absPath xmlns:x15ac="http://schemas.microsoft.com/office/spreadsheetml/2010/11/ac" url="/Users/shellycartney/Desktop/P-00175 - Calving Distribution Calculator/2-DESIGN-2021-01/"/>
    </mc:Choice>
  </mc:AlternateContent>
  <xr:revisionPtr revIDLastSave="0" documentId="8_{CDB8AFC0-7831-6E4D-A9F9-DA46FACFF0B9}" xr6:coauthVersionLast="46" xr6:coauthVersionMax="46" xr10:uidLastSave="{00000000-0000-0000-0000-000000000000}"/>
  <bookViews>
    <workbookView xWindow="20100" yWindow="460" windowWidth="26400" windowHeight="27500" tabRatio="673" xr2:uid="{00000000-000D-0000-FFFF-FFFF00000000}"/>
  </bookViews>
  <sheets>
    <sheet name="Read Me" sheetId="6" r:id="rId1"/>
    <sheet name="Cow Input Form" sheetId="1" r:id="rId2"/>
    <sheet name="Heifer Input Form" sheetId="2" r:id="rId3"/>
    <sheet name="Combined Herd" sheetId="3" r:id="rId4"/>
    <sheet name="Distribution Results" sheetId="4" r:id="rId5"/>
    <sheet name="Economics" sheetId="5" r:id="rId6"/>
    <sheet name="Contact" sheetId="7" r:id="rId7"/>
  </sheets>
  <definedNames>
    <definedName name="_xlnm.Print_Area" localSheetId="3">'Combined Herd'!$H$1:$N$61</definedName>
    <definedName name="_xlnm.Print_Area" localSheetId="1">'Cow Input Form'!$H$1:$N$42</definedName>
    <definedName name="_xlnm.Print_Area" localSheetId="5">Economics!$J$1:$P$28</definedName>
    <definedName name="_xlnm.Print_Area" localSheetId="2">'Heifer Input Form'!$H$1:$N$42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4" l="1"/>
  <c r="J10" i="1" l="1"/>
  <c r="E15" i="5" l="1"/>
  <c r="E16" i="5"/>
  <c r="E14" i="5"/>
  <c r="I10" i="1"/>
  <c r="L10" i="2"/>
  <c r="M10" i="2"/>
  <c r="K10" i="1" l="1"/>
  <c r="L10" i="1"/>
  <c r="M10" i="1"/>
  <c r="E23" i="5" l="1"/>
  <c r="E32" i="5" s="1"/>
  <c r="E41" i="5" s="1"/>
  <c r="E49" i="5" s="1"/>
  <c r="E57" i="5" s="1"/>
  <c r="E24" i="5"/>
  <c r="E33" i="5" s="1"/>
  <c r="E42" i="5" s="1"/>
  <c r="E50" i="5" s="1"/>
  <c r="E58" i="5" s="1"/>
  <c r="E25" i="5"/>
  <c r="E34" i="5" s="1"/>
  <c r="E43" i="5" s="1"/>
  <c r="E51" i="5" s="1"/>
  <c r="E59" i="5" s="1"/>
  <c r="E26" i="5"/>
  <c r="E35" i="5" s="1"/>
  <c r="E44" i="5" s="1"/>
  <c r="E52" i="5" s="1"/>
  <c r="E60" i="5" s="1"/>
  <c r="E22" i="5"/>
  <c r="E31" i="5" s="1"/>
  <c r="E40" i="5" s="1"/>
  <c r="E48" i="5" s="1"/>
  <c r="E56" i="5" s="1"/>
  <c r="E17" i="5"/>
  <c r="E13" i="5"/>
  <c r="D97" i="3"/>
  <c r="C97" i="3"/>
  <c r="B97" i="3"/>
  <c r="K4" i="5" l="1"/>
  <c r="B4" i="5"/>
  <c r="B4" i="4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J5" i="3"/>
  <c r="H5" i="3"/>
  <c r="C9" i="3"/>
  <c r="B9" i="3"/>
  <c r="B5" i="3"/>
  <c r="I5" i="3" s="1"/>
  <c r="J5" i="2"/>
  <c r="I5" i="2"/>
  <c r="H5" i="2"/>
  <c r="A9" i="2"/>
  <c r="J5" i="1"/>
  <c r="I5" i="1"/>
  <c r="I4" i="4" s="1"/>
  <c r="H5" i="1"/>
  <c r="B15" i="5"/>
  <c r="B14" i="5"/>
  <c r="B13" i="5"/>
  <c r="D8" i="5"/>
  <c r="F41" i="5" l="1"/>
  <c r="F33" i="5"/>
  <c r="F42" i="5"/>
  <c r="G42" i="5" s="1"/>
  <c r="F34" i="5"/>
  <c r="G34" i="5" s="1"/>
  <c r="F35" i="5"/>
  <c r="F43" i="5"/>
  <c r="F44" i="5"/>
  <c r="G44" i="5" s="1"/>
  <c r="F31" i="5"/>
  <c r="F49" i="5"/>
  <c r="G49" i="5" s="1"/>
  <c r="F50" i="5"/>
  <c r="G50" i="5" s="1"/>
  <c r="F51" i="5"/>
  <c r="G51" i="5" s="1"/>
  <c r="F52" i="5"/>
  <c r="G52" i="5" s="1"/>
  <c r="F14" i="5"/>
  <c r="F15" i="5"/>
  <c r="F16" i="5"/>
  <c r="F25" i="5" s="1"/>
  <c r="G25" i="5" s="1"/>
  <c r="F17" i="5"/>
  <c r="F26" i="5" s="1"/>
  <c r="G26" i="5" s="1"/>
  <c r="F57" i="5"/>
  <c r="F58" i="5"/>
  <c r="F13" i="5"/>
  <c r="F59" i="5"/>
  <c r="F60" i="5"/>
  <c r="F56" i="5"/>
  <c r="F48" i="5"/>
  <c r="F40" i="5"/>
  <c r="F32" i="5"/>
  <c r="G32" i="5" s="1"/>
  <c r="G33" i="5"/>
  <c r="G35" i="5"/>
  <c r="G31" i="5"/>
  <c r="G41" i="5"/>
  <c r="G40" i="5"/>
  <c r="G57" i="5"/>
  <c r="G43" i="5"/>
  <c r="G48" i="5"/>
  <c r="G56" i="5"/>
  <c r="G58" i="5"/>
  <c r="G60" i="5"/>
  <c r="G59" i="5"/>
  <c r="G17" i="5" l="1"/>
  <c r="G16" i="5"/>
  <c r="F23" i="5"/>
  <c r="G23" i="5" s="1"/>
  <c r="G14" i="5"/>
  <c r="F24" i="5"/>
  <c r="G24" i="5" s="1"/>
  <c r="G15" i="5"/>
  <c r="F22" i="5"/>
  <c r="G22" i="5" s="1"/>
  <c r="G13" i="5"/>
  <c r="C11" i="4"/>
  <c r="G11" i="4"/>
  <c r="F11" i="4"/>
  <c r="E11" i="4"/>
  <c r="D11" i="4"/>
  <c r="G10" i="4"/>
  <c r="F10" i="4"/>
  <c r="D10" i="4"/>
  <c r="C10" i="4"/>
  <c r="D12" i="4" l="1"/>
  <c r="C14" i="5" s="1"/>
  <c r="H14" i="5" s="1"/>
  <c r="C12" i="4"/>
  <c r="C13" i="5" s="1"/>
  <c r="H13" i="5" s="1"/>
  <c r="E12" i="4"/>
  <c r="F12" i="4"/>
  <c r="C16" i="5" s="1"/>
  <c r="H16" i="5" s="1"/>
  <c r="G12" i="4"/>
  <c r="C17" i="5" s="1"/>
  <c r="H17" i="5" s="1"/>
  <c r="J11" i="4"/>
  <c r="J10" i="4"/>
  <c r="M11" i="4"/>
  <c r="N10" i="4"/>
  <c r="N11" i="4"/>
  <c r="M10" i="4"/>
  <c r="L10" i="4"/>
  <c r="K11" i="4"/>
  <c r="K10" i="4"/>
  <c r="L11" i="4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M11" i="3"/>
  <c r="K10" i="2"/>
  <c r="J10" i="2"/>
  <c r="C15" i="5" l="1"/>
  <c r="H15" i="5" s="1"/>
  <c r="H18" i="5" s="1"/>
  <c r="L9" i="5" s="1"/>
  <c r="M12" i="4"/>
  <c r="D16" i="5" s="1"/>
  <c r="K12" i="4"/>
  <c r="D14" i="5" s="1"/>
  <c r="N12" i="4"/>
  <c r="D17" i="5" s="1"/>
  <c r="L12" i="4"/>
  <c r="D15" i="5" s="1"/>
  <c r="J12" i="4"/>
  <c r="D13" i="5" s="1"/>
  <c r="D22" i="5" s="1"/>
  <c r="D31" i="5" s="1"/>
  <c r="C11" i="3"/>
  <c r="B11" i="3"/>
  <c r="L11" i="3"/>
  <c r="K11" i="3"/>
  <c r="D11" i="3"/>
  <c r="I10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D25" i="5" l="1"/>
  <c r="C25" i="5" s="1"/>
  <c r="H25" i="5" s="1"/>
  <c r="D24" i="5"/>
  <c r="C24" i="5" s="1"/>
  <c r="H24" i="5" s="1"/>
  <c r="M9" i="5"/>
  <c r="O9" i="5" s="1"/>
  <c r="D23" i="5"/>
  <c r="C23" i="5" s="1"/>
  <c r="H23" i="5" s="1"/>
  <c r="D26" i="5"/>
  <c r="I11" i="3"/>
  <c r="C22" i="5"/>
  <c r="H22" i="5" s="1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J11" i="3"/>
  <c r="B9" i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D34" i="5" l="1"/>
  <c r="C34" i="5" s="1"/>
  <c r="H34" i="5" s="1"/>
  <c r="D32" i="5"/>
  <c r="C32" i="5" s="1"/>
  <c r="H32" i="5" s="1"/>
  <c r="C26" i="5"/>
  <c r="H26" i="5" s="1"/>
  <c r="H27" i="5" s="1"/>
  <c r="M10" i="5" s="1"/>
  <c r="O10" i="5" s="1"/>
  <c r="D35" i="5"/>
  <c r="C35" i="5" s="1"/>
  <c r="H35" i="5" s="1"/>
  <c r="D33" i="5"/>
  <c r="C33" i="5" s="1"/>
  <c r="H33" i="5" s="1"/>
  <c r="D40" i="5"/>
  <c r="C31" i="5"/>
  <c r="H31" i="5" s="1"/>
  <c r="D41" i="5" l="1"/>
  <c r="C41" i="5" s="1"/>
  <c r="H41" i="5" s="1"/>
  <c r="D42" i="5"/>
  <c r="C42" i="5" s="1"/>
  <c r="H42" i="5" s="1"/>
  <c r="D44" i="5"/>
  <c r="C44" i="5" s="1"/>
  <c r="H44" i="5" s="1"/>
  <c r="D43" i="5"/>
  <c r="C43" i="5" s="1"/>
  <c r="H43" i="5" s="1"/>
  <c r="L10" i="5"/>
  <c r="D48" i="5"/>
  <c r="C40" i="5"/>
  <c r="H40" i="5" s="1"/>
  <c r="H36" i="5"/>
  <c r="D52" i="5" l="1"/>
  <c r="C52" i="5" s="1"/>
  <c r="H52" i="5" s="1"/>
  <c r="D51" i="5"/>
  <c r="C51" i="5" s="1"/>
  <c r="H51" i="5" s="1"/>
  <c r="D49" i="5"/>
  <c r="C49" i="5" s="1"/>
  <c r="H49" i="5" s="1"/>
  <c r="D50" i="5"/>
  <c r="C50" i="5" s="1"/>
  <c r="H50" i="5" s="1"/>
  <c r="H45" i="5"/>
  <c r="D56" i="5"/>
  <c r="C48" i="5"/>
  <c r="H48" i="5" s="1"/>
  <c r="L11" i="5"/>
  <c r="M11" i="5"/>
  <c r="O11" i="5" s="1"/>
  <c r="L12" i="5" l="1"/>
  <c r="M12" i="5"/>
  <c r="O12" i="5" s="1"/>
  <c r="D60" i="5"/>
  <c r="C60" i="5" s="1"/>
  <c r="H60" i="5" s="1"/>
  <c r="D59" i="5"/>
  <c r="C59" i="5" s="1"/>
  <c r="H59" i="5" s="1"/>
  <c r="D57" i="5"/>
  <c r="C57" i="5" s="1"/>
  <c r="H57" i="5" s="1"/>
  <c r="D58" i="5"/>
  <c r="C58" i="5" s="1"/>
  <c r="H58" i="5" s="1"/>
  <c r="H53" i="5"/>
  <c r="C56" i="5"/>
  <c r="H56" i="5" s="1"/>
  <c r="L13" i="5" l="1"/>
  <c r="M13" i="5"/>
  <c r="O13" i="5" s="1"/>
  <c r="H61" i="5"/>
  <c r="L14" i="5" l="1"/>
  <c r="M14" i="5"/>
  <c r="O14" i="5" s="1"/>
</calcChain>
</file>

<file path=xl/sharedStrings.xml><?xml version="1.0" encoding="utf-8"?>
<sst xmlns="http://schemas.openxmlformats.org/spreadsheetml/2006/main" count="166" uniqueCount="69">
  <si>
    <t>Start of Calving:</t>
  </si>
  <si>
    <t>Cows</t>
  </si>
  <si>
    <t>Calving Day</t>
  </si>
  <si>
    <t>Period</t>
  </si>
  <si>
    <t>Days 1 - 21</t>
  </si>
  <si>
    <t>Days 22 - 42</t>
  </si>
  <si>
    <t>Days 43 - 63</t>
  </si>
  <si>
    <t>Date</t>
  </si>
  <si>
    <t>Days 64 - 85</t>
  </si>
  <si>
    <t>86+</t>
  </si>
  <si>
    <t>COW</t>
  </si>
  <si>
    <t>HEIFER</t>
  </si>
  <si>
    <t>Heifers</t>
  </si>
  <si>
    <t>Days 64-84</t>
  </si>
  <si>
    <t>Combined Herd</t>
  </si>
  <si>
    <t>Percentage of Calves per 21-day Interval</t>
  </si>
  <si>
    <t>Number of Calves per 21-day Interval</t>
  </si>
  <si>
    <t>$/cwt of 650 pound steer</t>
  </si>
  <si>
    <t>Price Slide</t>
  </si>
  <si>
    <t>Average Weaning Weight</t>
  </si>
  <si>
    <t>(All Calves, not adjusted)</t>
  </si>
  <si>
    <t>Day 0-21</t>
  </si>
  <si>
    <t>Day 22-42</t>
  </si>
  <si>
    <t>Day 43-63</t>
  </si>
  <si>
    <t xml:space="preserve">CURRENT SITUATION </t>
  </si>
  <si>
    <t>Cow Calved-Days</t>
  </si>
  <si>
    <t>Number Calved</t>
  </si>
  <si>
    <t>Calving Distribution</t>
  </si>
  <si>
    <t>Estimated Average Weight</t>
  </si>
  <si>
    <t>Estimated Price per CWT</t>
  </si>
  <si>
    <t>Estimated Value per Calf</t>
  </si>
  <si>
    <t>Estimated Value of Group</t>
  </si>
  <si>
    <t>Increase First 21-day calving period 5%</t>
  </si>
  <si>
    <t>Increase First 21-day calving period 10%</t>
  </si>
  <si>
    <t>Increase First 21-day calving period 15%</t>
  </si>
  <si>
    <t>Increase First 21-day calving period 20%</t>
  </si>
  <si>
    <t>Increase First 21-day calving period 25%</t>
  </si>
  <si>
    <t>$/cwt of 550 pound steer</t>
  </si>
  <si>
    <t>Calving Distribution Calculator</t>
  </si>
  <si>
    <t>Current</t>
  </si>
  <si>
    <t>Financial Change with 21-day Interval Improvement Compared to Current Situation</t>
  </si>
  <si>
    <t>Day 64-85</t>
  </si>
  <si>
    <t>Day 86+</t>
  </si>
  <si>
    <t>Calving Year</t>
  </si>
  <si>
    <t>Cow Distribution per Interval</t>
  </si>
  <si>
    <t>Interval</t>
  </si>
  <si>
    <t>Mature Cows</t>
  </si>
  <si>
    <t xml:space="preserve">Number of Calves Born </t>
  </si>
  <si>
    <t>Heifer Distribution per Interval</t>
  </si>
  <si>
    <t>Combined Herd Distribution per Interval</t>
  </si>
  <si>
    <t>Combined Herd Economics</t>
  </si>
  <si>
    <t>Total Value of Calves</t>
  </si>
  <si>
    <t>Increase Compared to Current</t>
  </si>
  <si>
    <t>Days 86+</t>
  </si>
  <si>
    <t xml:space="preserve">This spreadsheet can be used to calculate calving distribution between the cow and heifer </t>
  </si>
  <si>
    <t xml:space="preserve">herds. It looks at individual distribution as well as combined.  In the spreadsheet, calving </t>
  </si>
  <si>
    <t xml:space="preserve">distribution and percentage of the herd calving is calculated by entering start of calving and </t>
  </si>
  <si>
    <t xml:space="preserve">number of calves born on a specific calving day.  Current herd economics are calculated </t>
  </si>
  <si>
    <t xml:space="preserve">along with 21 day interval improvement options.  These items are best estimated from your </t>
  </si>
  <si>
    <t>records or expected costs in your area.</t>
  </si>
  <si>
    <t xml:space="preserve">Throughout the spreadsheet, cells in YELLOW are locations where the producer should </t>
  </si>
  <si>
    <t xml:space="preserve">enter their own production information.  Start with the Cow or Heifer Input Form depending </t>
  </si>
  <si>
    <t>on operation.</t>
  </si>
  <si>
    <t xml:space="preserve">This spreadsheet is intended for educational purposes only.  The authors and distributors </t>
  </si>
  <si>
    <t xml:space="preserve">of the template assume no liability for use or misuse or this template or the decisions </t>
  </si>
  <si>
    <t>which result.</t>
  </si>
  <si>
    <t xml:space="preserve">SDSU Extension is an equal opportunity provider and employer in accordance with </t>
  </si>
  <si>
    <t xml:space="preserve">the nondiscrimination policies of South Dakota State University, the South Dakota </t>
  </si>
  <si>
    <t>Board of Regents and the United States Department of Agriculture.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</si>
</sst>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D10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rgb="FF0C234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ck">
        <color auto="1"/>
      </bottom>
      <diagonal/>
    </border>
    <border>
      <left style="thin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auto="1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7">
    <xf numFmtId="0" fontId="0" fillId="0" borderId="0" xfId="0"/>
    <xf numFmtId="0" fontId="2" fillId="0" borderId="0" xfId="0" applyFont="1"/>
    <xf numFmtId="0" fontId="4" fillId="3" borderId="12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9" fontId="2" fillId="0" borderId="10" xfId="2" applyFont="1" applyBorder="1" applyAlignment="1">
      <alignment horizontal="center"/>
    </xf>
    <xf numFmtId="9" fontId="2" fillId="0" borderId="8" xfId="2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9" fontId="2" fillId="0" borderId="5" xfId="2" applyFont="1" applyBorder="1" applyAlignment="1">
      <alignment horizontal="center"/>
    </xf>
    <xf numFmtId="9" fontId="2" fillId="0" borderId="2" xfId="2" applyFont="1" applyBorder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/>
    <xf numFmtId="0" fontId="5" fillId="0" borderId="0" xfId="0" applyFont="1"/>
    <xf numFmtId="44" fontId="5" fillId="0" borderId="0" xfId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0" xfId="0" applyFont="1" applyAlignment="1">
      <alignment wrapText="1"/>
    </xf>
    <xf numFmtId="9" fontId="2" fillId="0" borderId="0" xfId="2" applyFont="1"/>
    <xf numFmtId="44" fontId="2" fillId="0" borderId="0" xfId="1" applyFont="1"/>
    <xf numFmtId="44" fontId="2" fillId="0" borderId="0" xfId="0" applyNumberFormat="1" applyFont="1"/>
    <xf numFmtId="44" fontId="2" fillId="0" borderId="13" xfId="0" applyNumberFormat="1" applyFont="1" applyBorder="1"/>
    <xf numFmtId="44" fontId="2" fillId="0" borderId="0" xfId="0" applyNumberFormat="1" applyFont="1" applyBorder="1"/>
    <xf numFmtId="9" fontId="2" fillId="0" borderId="0" xfId="0" applyNumberFormat="1" applyFont="1"/>
    <xf numFmtId="1" fontId="2" fillId="0" borderId="0" xfId="0" applyNumberFormat="1" applyFont="1"/>
    <xf numFmtId="44" fontId="2" fillId="0" borderId="14" xfId="0" applyNumberFormat="1" applyFont="1" applyBorder="1"/>
    <xf numFmtId="0" fontId="6" fillId="0" borderId="0" xfId="0" applyFont="1"/>
    <xf numFmtId="0" fontId="2" fillId="0" borderId="0" xfId="0" applyFont="1" applyAlignment="1"/>
    <xf numFmtId="0" fontId="2" fillId="0" borderId="0" xfId="0" applyFont="1" applyAlignment="1">
      <alignment horizontal="center" wrapText="1"/>
    </xf>
    <xf numFmtId="0" fontId="7" fillId="0" borderId="0" xfId="0" applyFont="1" applyAlignment="1"/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2" fillId="0" borderId="0" xfId="0" applyNumberFormat="1" applyFont="1"/>
    <xf numFmtId="0" fontId="2" fillId="0" borderId="0" xfId="0" applyNumberFormat="1" applyFont="1" applyAlignment="1">
      <alignment horizontal="center"/>
    </xf>
    <xf numFmtId="14" fontId="2" fillId="0" borderId="1" xfId="0" applyNumberFormat="1" applyFont="1" applyBorder="1"/>
    <xf numFmtId="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Border="1"/>
    <xf numFmtId="0" fontId="2" fillId="0" borderId="1" xfId="0" applyFont="1" applyBorder="1"/>
    <xf numFmtId="0" fontId="2" fillId="0" borderId="0" xfId="0" quotePrefix="1" applyFont="1"/>
    <xf numFmtId="0" fontId="6" fillId="0" borderId="0" xfId="0" applyFont="1" applyAlignment="1"/>
    <xf numFmtId="0" fontId="2" fillId="0" borderId="2" xfId="0" applyFont="1" applyBorder="1"/>
    <xf numFmtId="0" fontId="7" fillId="0" borderId="0" xfId="0" applyFont="1" applyAlignment="1">
      <alignment vertical="center"/>
    </xf>
    <xf numFmtId="0" fontId="7" fillId="0" borderId="3" xfId="0" applyFont="1" applyBorder="1" applyAlignment="1"/>
    <xf numFmtId="0" fontId="7" fillId="0" borderId="4" xfId="0" applyFont="1" applyBorder="1" applyAlignment="1"/>
    <xf numFmtId="0" fontId="7" fillId="0" borderId="5" xfId="0" applyFont="1" applyBorder="1" applyAlignment="1"/>
    <xf numFmtId="0" fontId="2" fillId="0" borderId="0" xfId="0" applyFont="1" applyFill="1" applyAlignment="1">
      <alignment horizontal="center"/>
    </xf>
    <xf numFmtId="0" fontId="7" fillId="0" borderId="0" xfId="0" applyFont="1"/>
    <xf numFmtId="0" fontId="2" fillId="0" borderId="0" xfId="0" applyFont="1" applyAlignment="1">
      <alignment horizontal="left" wrapText="1"/>
    </xf>
    <xf numFmtId="0" fontId="2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/>
    <xf numFmtId="14" fontId="2" fillId="0" borderId="0" xfId="0" applyNumberFormat="1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14" fontId="2" fillId="0" borderId="16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4" fontId="2" fillId="0" borderId="18" xfId="0" applyNumberFormat="1" applyFont="1" applyBorder="1"/>
    <xf numFmtId="44" fontId="2" fillId="0" borderId="22" xfId="0" applyNumberFormat="1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10" xfId="0" applyFont="1" applyBorder="1"/>
    <xf numFmtId="0" fontId="2" fillId="0" borderId="23" xfId="0" applyFont="1" applyBorder="1"/>
    <xf numFmtId="0" fontId="2" fillId="0" borderId="21" xfId="0" applyFont="1" applyBorder="1"/>
    <xf numFmtId="0" fontId="2" fillId="0" borderId="0" xfId="0" applyFont="1" applyBorder="1" applyAlignment="1">
      <alignment wrapText="1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9" fontId="2" fillId="0" borderId="33" xfId="0" applyNumberFormat="1" applyFont="1" applyBorder="1" applyAlignment="1">
      <alignment horizontal="center"/>
    </xf>
    <xf numFmtId="9" fontId="2" fillId="0" borderId="8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3" fillId="3" borderId="4" xfId="0" applyFont="1" applyFill="1" applyBorder="1" applyAlignment="1"/>
    <xf numFmtId="0" fontId="3" fillId="3" borderId="5" xfId="0" applyFont="1" applyFill="1" applyBorder="1" applyAlignment="1"/>
    <xf numFmtId="0" fontId="2" fillId="2" borderId="0" xfId="0" applyFont="1" applyFill="1" applyAlignment="1" applyProtection="1">
      <alignment horizontal="center" vertical="center"/>
      <protection locked="0"/>
    </xf>
    <xf numFmtId="14" fontId="2" fillId="2" borderId="0" xfId="0" applyNumberFormat="1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44" fontId="5" fillId="2" borderId="0" xfId="1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7" fillId="0" borderId="3" xfId="0" applyFont="1" applyBorder="1" applyAlignment="1">
      <alignment horizontal="centerContinuous"/>
    </xf>
    <xf numFmtId="0" fontId="7" fillId="0" borderId="4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7" fillId="0" borderId="3" xfId="0" applyFont="1" applyBorder="1" applyAlignment="1">
      <alignment horizontal="centerContinuous" vertical="center"/>
    </xf>
    <xf numFmtId="0" fontId="7" fillId="0" borderId="4" xfId="0" applyFont="1" applyBorder="1" applyAlignment="1">
      <alignment horizontal="centerContinuous" vertical="center"/>
    </xf>
    <xf numFmtId="0" fontId="7" fillId="0" borderId="5" xfId="0" applyFont="1" applyBorder="1" applyAlignment="1">
      <alignment horizontal="centerContinuous" vertical="center"/>
    </xf>
    <xf numFmtId="0" fontId="2" fillId="0" borderId="24" xfId="0" applyFont="1" applyBorder="1" applyAlignment="1">
      <alignment horizontal="centerContinuous"/>
    </xf>
    <xf numFmtId="0" fontId="2" fillId="0" borderId="25" xfId="0" applyFont="1" applyBorder="1" applyAlignment="1">
      <alignment horizontal="centerContinuous"/>
    </xf>
    <xf numFmtId="0" fontId="2" fillId="0" borderId="23" xfId="0" applyFont="1" applyBorder="1" applyAlignment="1">
      <alignment horizontal="centerContinuous"/>
    </xf>
    <xf numFmtId="0" fontId="2" fillId="0" borderId="26" xfId="0" applyFont="1" applyBorder="1" applyAlignment="1">
      <alignment horizontal="centerContinuous" vertical="center"/>
    </xf>
    <xf numFmtId="0" fontId="2" fillId="0" borderId="27" xfId="0" applyFont="1" applyBorder="1" applyAlignment="1">
      <alignment horizontal="centerContinuous" vertical="center" wrapText="1"/>
    </xf>
    <xf numFmtId="0" fontId="2" fillId="0" borderId="28" xfId="0" applyFont="1" applyBorder="1" applyAlignment="1">
      <alignment horizontal="centerContinuous" vertical="center" wrapText="1"/>
    </xf>
    <xf numFmtId="0" fontId="2" fillId="0" borderId="29" xfId="0" applyFont="1" applyBorder="1" applyAlignment="1">
      <alignment horizontal="centerContinuous" vertical="center" wrapText="1"/>
    </xf>
    <xf numFmtId="0" fontId="2" fillId="0" borderId="1" xfId="0" applyFont="1" applyBorder="1" applyAlignment="1">
      <alignment horizontal="centerContinuous" vertical="center" wrapText="1"/>
    </xf>
    <xf numFmtId="0" fontId="2" fillId="0" borderId="30" xfId="0" applyFont="1" applyBorder="1" applyAlignment="1">
      <alignment horizontal="centerContinuous" vertical="center" wrapText="1"/>
    </xf>
    <xf numFmtId="0" fontId="3" fillId="4" borderId="2" xfId="0" applyFont="1" applyFill="1" applyBorder="1" applyAlignment="1"/>
    <xf numFmtId="0" fontId="3" fillId="4" borderId="6" xfId="0" applyFont="1" applyFill="1" applyBorder="1" applyAlignment="1"/>
    <xf numFmtId="0" fontId="4" fillId="4" borderId="7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44" fontId="4" fillId="0" borderId="19" xfId="1" applyFont="1" applyFill="1" applyBorder="1"/>
    <xf numFmtId="44" fontId="4" fillId="0" borderId="20" xfId="1" applyFont="1" applyFill="1" applyBorder="1"/>
    <xf numFmtId="44" fontId="4" fillId="0" borderId="10" xfId="1" applyFont="1" applyFill="1" applyBorder="1"/>
    <xf numFmtId="0" fontId="2" fillId="0" borderId="31" xfId="0" applyFont="1" applyBorder="1"/>
    <xf numFmtId="44" fontId="2" fillId="0" borderId="32" xfId="0" applyNumberFormat="1" applyFont="1" applyBorder="1"/>
    <xf numFmtId="44" fontId="2" fillId="0" borderId="33" xfId="0" applyNumberFormat="1" applyFont="1" applyBorder="1"/>
    <xf numFmtId="44" fontId="2" fillId="0" borderId="33" xfId="1" applyFont="1" applyBorder="1"/>
    <xf numFmtId="44" fontId="2" fillId="0" borderId="8" xfId="0" applyNumberFormat="1" applyFont="1" applyBorder="1"/>
  </cellXfs>
  <cellStyles count="3">
    <cellStyle name="Currency" xfId="1" builtinId="4"/>
    <cellStyle name="Normal" xfId="0" builtinId="0"/>
    <cellStyle name="Percent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2340"/>
      <color rgb="FFFFD100"/>
      <color rgb="FF009A56"/>
      <color rgb="FF003087"/>
      <color rgb="FFFFD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Cow Distribution per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08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'Cow Input Form'!$I$10:$M$10</c:f>
              <c:numCache>
                <c:formatCode>General</c:formatCode>
                <c:ptCount val="5"/>
                <c:pt idx="0">
                  <c:v>26</c:v>
                </c:pt>
                <c:pt idx="1">
                  <c:v>28</c:v>
                </c:pt>
                <c:pt idx="2">
                  <c:v>43</c:v>
                </c:pt>
                <c:pt idx="3">
                  <c:v>47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B-4EC6-9D27-0F0E05613F5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2379096"/>
        <c:axId val="652378440"/>
      </c:barChart>
      <c:catAx>
        <c:axId val="65237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8440"/>
        <c:crosses val="autoZero"/>
        <c:auto val="1"/>
        <c:lblAlgn val="ctr"/>
        <c:lblOffset val="100"/>
        <c:noMultiLvlLbl val="0"/>
      </c:catAx>
      <c:valAx>
        <c:axId val="65237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Cow/Heifer Distribution-</a:t>
            </a:r>
          </a:p>
          <a:p>
            <a:pPr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Percentage of Calves per 21-day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'Distribution Results'!$B$10</c:f>
              <c:strCache>
                <c:ptCount val="1"/>
                <c:pt idx="0">
                  <c:v>Cows</c:v>
                </c:pt>
              </c:strCache>
            </c:strRef>
          </c:tx>
          <c:spPr>
            <a:solidFill>
              <a:srgbClr val="003087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'Distribution Results'!$J$10:$N$10</c:f>
              <c:numCache>
                <c:formatCode>0%</c:formatCode>
                <c:ptCount val="5"/>
                <c:pt idx="0">
                  <c:v>0.15384615384615385</c:v>
                </c:pt>
                <c:pt idx="1">
                  <c:v>0.16568047337278108</c:v>
                </c:pt>
                <c:pt idx="2">
                  <c:v>0.25443786982248523</c:v>
                </c:pt>
                <c:pt idx="3">
                  <c:v>0.27810650887573962</c:v>
                </c:pt>
                <c:pt idx="4">
                  <c:v>0.14792899408284024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8-405B-80B8-AADEF4C599E3}"/>
            </c:ext>
          </c:extLst>
        </c:ser>
        <c:ser>
          <c:idx val="1"/>
          <c:order val="1"/>
          <c:tx>
            <c:strRef>
              <c:f>'Distribution Results'!$B$11</c:f>
              <c:strCache>
                <c:ptCount val="1"/>
                <c:pt idx="0">
                  <c:v>Heifers</c:v>
                </c:pt>
              </c:strCache>
            </c:strRef>
          </c:tx>
          <c:spPr>
            <a:solidFill>
              <a:srgbClr val="009A5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'Distribution Results'!$J$11:$N$11</c:f>
              <c:numCache>
                <c:formatCode>0%</c:formatCode>
                <c:ptCount val="5"/>
                <c:pt idx="0">
                  <c:v>0.49019607843137253</c:v>
                </c:pt>
                <c:pt idx="1">
                  <c:v>0.33333333333333331</c:v>
                </c:pt>
                <c:pt idx="2">
                  <c:v>1.9607843137254902E-2</c:v>
                </c:pt>
                <c:pt idx="3">
                  <c:v>9.8039215686274508E-2</c:v>
                </c:pt>
                <c:pt idx="4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8-405B-80B8-AADEF4C5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549488"/>
        <c:axId val="1534538256"/>
      </c:barChart>
      <c:catAx>
        <c:axId val="153454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34538256"/>
        <c:crosses val="autoZero"/>
        <c:auto val="1"/>
        <c:lblAlgn val="ctr"/>
        <c:lblOffset val="100"/>
        <c:noMultiLvlLbl val="0"/>
      </c:catAx>
      <c:valAx>
        <c:axId val="153453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3454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Combined Calving Distribution-</a:t>
            </a:r>
          </a:p>
          <a:p>
            <a:pPr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Percentage of Calves per 21-day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'Distribution Results'!$B$12</c:f>
              <c:strCache>
                <c:ptCount val="1"/>
                <c:pt idx="0">
                  <c:v>Combined Herd</c:v>
                </c:pt>
              </c:strCache>
            </c:strRef>
          </c:tx>
          <c:spPr>
            <a:solidFill>
              <a:srgbClr val="FFD1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'Distribution Results'!$J$12:$N$12</c:f>
              <c:numCache>
                <c:formatCode>0%</c:formatCode>
                <c:ptCount val="5"/>
                <c:pt idx="0">
                  <c:v>0.23181818181818181</c:v>
                </c:pt>
                <c:pt idx="1">
                  <c:v>0.20454545454545456</c:v>
                </c:pt>
                <c:pt idx="2">
                  <c:v>0.2</c:v>
                </c:pt>
                <c:pt idx="3">
                  <c:v>0.23636363636363636</c:v>
                </c:pt>
                <c:pt idx="4">
                  <c:v>0.12727272727272726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4-4E50-8878-B555EEF4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549488"/>
        <c:axId val="1534538256"/>
      </c:barChart>
      <c:catAx>
        <c:axId val="153454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34538256"/>
        <c:crosses val="autoZero"/>
        <c:auto val="1"/>
        <c:lblAlgn val="ctr"/>
        <c:lblOffset val="100"/>
        <c:noMultiLvlLbl val="0"/>
      </c:catAx>
      <c:valAx>
        <c:axId val="153453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3454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Financial Change with 21-day Interval Improvement</a:t>
            </a:r>
          </a:p>
          <a:p>
            <a:pPr>
              <a:defRPr sz="1200" b="1">
                <a:solidFill>
                  <a:sysClr val="windowText" lastClr="000000"/>
                </a:solidFill>
                <a:latin typeface="Arial" panose="020B0604020202020204" pitchFamily="34" charset="0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Compared to Current Situation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Economics!$K$10:$K$14</c:f>
              <c:strCache>
                <c:ptCount val="5"/>
                <c:pt idx="0">
                  <c:v>5%</c:v>
                </c:pt>
                <c:pt idx="1">
                  <c:v>10%</c:v>
                </c:pt>
                <c:pt idx="2">
                  <c:v>15%</c:v>
                </c:pt>
                <c:pt idx="3">
                  <c:v>20%</c:v>
                </c:pt>
                <c:pt idx="4">
                  <c:v>25%</c:v>
                </c:pt>
              </c:strCache>
            </c:strRef>
          </c:tx>
          <c:spPr>
            <a:solidFill>
              <a:srgbClr val="009A5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Economics!$K$9:$K$14</c15:sqref>
                  </c15:fullRef>
                </c:ext>
              </c:extLst>
              <c:f>Economics!$K$10:$K$14</c:f>
              <c:strCache>
                <c:ptCount val="5"/>
                <c:pt idx="0">
                  <c:v>5%</c:v>
                </c:pt>
                <c:pt idx="1">
                  <c:v>10%</c:v>
                </c:pt>
                <c:pt idx="2">
                  <c:v>15%</c:v>
                </c:pt>
                <c:pt idx="3">
                  <c:v>20%</c:v>
                </c:pt>
                <c:pt idx="4">
                  <c:v>25%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Economics!$O$9:$O$14</c15:sqref>
                  </c15:fullRef>
                </c:ext>
              </c:extLst>
              <c:f>Economics!$O$10:$O$14</c:f>
              <c:numCache>
                <c:formatCode>_("$"* #,##0.00_);_("$"* \(#,##0.00\);_("$"* "-"??_);_(@_)</c:formatCode>
                <c:ptCount val="5"/>
                <c:pt idx="0">
                  <c:v>2766.9509999999718</c:v>
                </c:pt>
                <c:pt idx="1">
                  <c:v>5533.9019999999728</c:v>
                </c:pt>
                <c:pt idx="2">
                  <c:v>7932.6029999999737</c:v>
                </c:pt>
                <c:pt idx="3">
                  <c:v>9889.4039999999513</c:v>
                </c:pt>
                <c:pt idx="4">
                  <c:v>11846.204999999958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A-4715-88A7-B25DE527A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534096"/>
        <c:axId val="1534534928"/>
      </c:barChart>
      <c:catAx>
        <c:axId val="153453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534928"/>
        <c:crosses val="autoZero"/>
        <c:auto val="1"/>
        <c:lblAlgn val="ctr"/>
        <c:lblOffset val="100"/>
        <c:noMultiLvlLbl val="0"/>
      </c:catAx>
      <c:valAx>
        <c:axId val="153453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53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i="0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Number of Cows Calved, per day, 1st 21-day Interval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08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'Cow Input Form'!$B$9:$B$30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'Cow Input Form'!$C$9:$C$30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1-4387-A0C8-A0AF026F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346880"/>
        <c:axId val="100373632"/>
      </c:barChart>
      <c:catAx>
        <c:axId val="1003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0373632"/>
        <c:crosses val="autoZero"/>
        <c:auto val="1"/>
        <c:lblAlgn val="ctr"/>
        <c:lblOffset val="100"/>
        <c:noMultiLvlLbl val="0"/>
      </c:catAx>
      <c:valAx>
        <c:axId val="10037363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03468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Heifer Distribution per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'Heifer Input Form'!$I$8:$M$8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tx>
          <c:spPr>
            <a:solidFill>
              <a:srgbClr val="009A5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'Heifer Input Form'!$I$10:$M$10</c:f>
              <c:numCache>
                <c:formatCode>General</c:formatCode>
                <c:ptCount val="5"/>
                <c:pt idx="0">
                  <c:v>25</c:v>
                </c:pt>
                <c:pt idx="1">
                  <c:v>17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3-47BC-A8F8-3376397472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2379096"/>
        <c:axId val="652378440"/>
      </c:barChart>
      <c:catAx>
        <c:axId val="65237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8440"/>
        <c:crosses val="autoZero"/>
        <c:auto val="1"/>
        <c:lblAlgn val="ctr"/>
        <c:lblOffset val="100"/>
        <c:noMultiLvlLbl val="0"/>
      </c:catAx>
      <c:valAx>
        <c:axId val="65237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i="0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 Number of Heifers Calved, per day, 1st 21-day Interval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A56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'Heifer Input Form'!$B$9:$B$30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'Heifer Input Form'!$C$9:$C$30</c:f>
              <c:numCache>
                <c:formatCode>General</c:formatCode>
                <c:ptCount val="2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6">
                  <c:v>1</c:v>
                </c:pt>
                <c:pt idx="7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0D2-9AE7-56BD7AB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346880"/>
        <c:axId val="100373632"/>
      </c:barChart>
      <c:catAx>
        <c:axId val="1003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0373632"/>
        <c:crosses val="autoZero"/>
        <c:auto val="1"/>
        <c:lblAlgn val="ctr"/>
        <c:lblOffset val="100"/>
        <c:noMultiLvlLbl val="0"/>
      </c:catAx>
      <c:valAx>
        <c:axId val="1003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03468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</a:rPr>
              <a:t>Combined Herd Distribution per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Number of calves</c:v>
          </c:tx>
          <c:spPr>
            <a:solidFill>
              <a:srgbClr val="FFD1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'Cow Input Form'!$I$8:$M$9</c:f>
              <c:multiLvlStrCache>
                <c:ptCount val="5"/>
                <c:lvl>
                  <c:pt idx="0">
                    <c:v>Days 1 - 21</c:v>
                  </c:pt>
                  <c:pt idx="1">
                    <c:v>Days 22 - 42</c:v>
                  </c:pt>
                  <c:pt idx="2">
                    <c:v>Days 43 - 63</c:v>
                  </c:pt>
                  <c:pt idx="3">
                    <c:v>Days 64 - 85</c:v>
                  </c:pt>
                  <c:pt idx="4">
                    <c:v>Days 86+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</c:lvl>
              </c:multiLvlStrCache>
            </c:multiLvlStrRef>
          </c:cat>
          <c:val>
            <c:numRef>
              <c:f>'Combined Herd'!$I$11:$M$11</c:f>
              <c:numCache>
                <c:formatCode>General</c:formatCode>
                <c:ptCount val="5"/>
                <c:pt idx="0">
                  <c:v>51</c:v>
                </c:pt>
                <c:pt idx="1">
                  <c:v>45</c:v>
                </c:pt>
                <c:pt idx="2">
                  <c:v>44</c:v>
                </c:pt>
                <c:pt idx="3">
                  <c:v>52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A-4D79-96FE-6C421888ECF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2379096"/>
        <c:axId val="652378440"/>
      </c:barChart>
      <c:catAx>
        <c:axId val="65237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378440"/>
        <c:crosses val="autoZero"/>
        <c:auto val="1"/>
        <c:lblAlgn val="ctr"/>
        <c:lblOffset val="100"/>
        <c:noMultiLvlLbl val="0"/>
      </c:catAx>
      <c:valAx>
        <c:axId val="65237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37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Number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of Combined Herd Calved, per day, 1st 21-day Interval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Combined Number of Calves per Day</c:v>
          </c:tx>
          <c:spPr>
            <a:solidFill>
              <a:srgbClr val="FFD1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'Combined Herd'!$A$11:$A$32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'Combined Herd'!$D$11:$D$32</c:f>
              <c:numCache>
                <c:formatCode>General</c:formatCode>
                <c:ptCount val="22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E-4826-90B7-25BBF5AC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346880"/>
        <c:axId val="100373632"/>
      </c:barChart>
      <c:catAx>
        <c:axId val="1003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373632"/>
        <c:crosses val="autoZero"/>
        <c:auto val="1"/>
        <c:lblAlgn val="ctr"/>
        <c:lblOffset val="100"/>
        <c:noMultiLvlLbl val="0"/>
      </c:catAx>
      <c:valAx>
        <c:axId val="1003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34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Cow/Heifer</a:t>
            </a: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Distribution Comparison per Interval</a:t>
            </a:r>
            <a:endPara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Cows</c:v>
          </c:tx>
          <c:spPr>
            <a:solidFill>
              <a:srgbClr val="003087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'Cow Input Form'!$I$10:$M$10</c:f>
              <c:numCache>
                <c:formatCode>General</c:formatCode>
                <c:ptCount val="5"/>
                <c:pt idx="0">
                  <c:v>26</c:v>
                </c:pt>
                <c:pt idx="1">
                  <c:v>28</c:v>
                </c:pt>
                <c:pt idx="2">
                  <c:v>43</c:v>
                </c:pt>
                <c:pt idx="3">
                  <c:v>47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70E-9322-89D963A72642}"/>
            </c:ext>
          </c:extLst>
        </c:ser>
        <c:ser>
          <c:idx val="1"/>
          <c:order val="1"/>
          <c:tx>
            <c:v>Heifers</c:v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9A5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E62-470E-9322-89D963A726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'Heifer Input Form'!$I$10:$L$10</c:f>
              <c:numCache>
                <c:formatCode>General</c:formatCode>
                <c:ptCount val="4"/>
                <c:pt idx="0">
                  <c:v>25</c:v>
                </c:pt>
                <c:pt idx="1">
                  <c:v>17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62-470E-9322-89D963A72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896192"/>
        <c:axId val="452891272"/>
      </c:barChart>
      <c:catAx>
        <c:axId val="4528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891272"/>
        <c:crosses val="autoZero"/>
        <c:auto val="1"/>
        <c:lblAlgn val="ctr"/>
        <c:lblOffset val="100"/>
        <c:noMultiLvlLbl val="0"/>
      </c:catAx>
      <c:valAx>
        <c:axId val="45289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89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Cow/Heifer Distribution-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Number of Calves per 21-day Interval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Cows</c:v>
          </c:tx>
          <c:spPr>
            <a:solidFill>
              <a:srgbClr val="003087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'Cow Input Form'!$I$10:$M$10</c:f>
              <c:numCache>
                <c:formatCode>General</c:formatCode>
                <c:ptCount val="5"/>
                <c:pt idx="0">
                  <c:v>26</c:v>
                </c:pt>
                <c:pt idx="1">
                  <c:v>28</c:v>
                </c:pt>
                <c:pt idx="2">
                  <c:v>43</c:v>
                </c:pt>
                <c:pt idx="3">
                  <c:v>47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5-4F0D-9B8F-CF3362BEFDB4}"/>
            </c:ext>
          </c:extLst>
        </c:ser>
        <c:ser>
          <c:idx val="1"/>
          <c:order val="1"/>
          <c:tx>
            <c:v>Heifers</c:v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9A5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575-4F0D-9B8F-CF3362BEFD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'Heifer Input Form'!$I$10:$L$10</c:f>
              <c:numCache>
                <c:formatCode>General</c:formatCode>
                <c:ptCount val="4"/>
                <c:pt idx="0">
                  <c:v>25</c:v>
                </c:pt>
                <c:pt idx="1">
                  <c:v>17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75-4F0D-9B8F-CF3362BE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896192"/>
        <c:axId val="452891272"/>
      </c:barChart>
      <c:catAx>
        <c:axId val="4528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452891272"/>
        <c:crosses val="autoZero"/>
        <c:auto val="1"/>
        <c:lblAlgn val="ctr"/>
        <c:lblOffset val="100"/>
        <c:noMultiLvlLbl val="0"/>
      </c:catAx>
      <c:valAx>
        <c:axId val="45289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45289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Combined Calving Distribution -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Number of Calves per 21-day Interval</a:t>
            </a:r>
            <a:endParaRPr lang="en-US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Number of calves</c:v>
          </c:tx>
          <c:spPr>
            <a:solidFill>
              <a:srgbClr val="FFD1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'Cow Input Form'!$I$8:$M$8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'Combined Herd'!$I$11:$M$11</c:f>
              <c:numCache>
                <c:formatCode>General</c:formatCode>
                <c:ptCount val="5"/>
                <c:pt idx="0">
                  <c:v>51</c:v>
                </c:pt>
                <c:pt idx="1">
                  <c:v>45</c:v>
                </c:pt>
                <c:pt idx="2">
                  <c:v>44</c:v>
                </c:pt>
                <c:pt idx="3">
                  <c:v>52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F5-4BAB-B292-754D8AB2B9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2379096"/>
        <c:axId val="652378440"/>
      </c:barChart>
      <c:catAx>
        <c:axId val="65237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8440"/>
        <c:crosses val="autoZero"/>
        <c:auto val="1"/>
        <c:lblAlgn val="ctr"/>
        <c:lblOffset val="100"/>
        <c:noMultiLvlLbl val="0"/>
      </c:catAx>
      <c:valAx>
        <c:axId val="65237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65237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1.jpeg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0</xdr:row>
      <xdr:rowOff>66675</xdr:rowOff>
    </xdr:from>
    <xdr:to>
      <xdr:col>8</xdr:col>
      <xdr:colOff>566029</xdr:colOff>
      <xdr:row>4</xdr:row>
      <xdr:rowOff>19050</xdr:rowOff>
    </xdr:to>
    <xdr:pic>
      <xdr:nvPicPr>
        <xdr:cNvPr id="2" name="Picture 1" descr="SDSU Exten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66675"/>
          <a:ext cx="1966204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0</xdr:row>
      <xdr:rowOff>66675</xdr:rowOff>
    </xdr:from>
    <xdr:to>
      <xdr:col>8</xdr:col>
      <xdr:colOff>566029</xdr:colOff>
      <xdr:row>4</xdr:row>
      <xdr:rowOff>19050</xdr:rowOff>
    </xdr:to>
    <xdr:pic>
      <xdr:nvPicPr>
        <xdr:cNvPr id="3" name="Picture 2" descr="SDSU Extension logo">
          <a:extLst>
            <a:ext uri="{FF2B5EF4-FFF2-40B4-BE49-F238E27FC236}">
              <a16:creationId xmlns:a16="http://schemas.microsoft.com/office/drawing/2014/main" id="{F067F719-D3E7-2B4F-B11E-B1ED4149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1125" y="66675"/>
          <a:ext cx="2232904" cy="91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278130</xdr:colOff>
      <xdr:row>11</xdr:row>
      <xdr:rowOff>22860</xdr:rowOff>
    </xdr:from>
    <xdr:to>
      <xdr:col>13</xdr:col>
      <xdr:colOff>621030</xdr:colOff>
      <xdr:row>25</xdr:row>
      <xdr:rowOff>99060</xdr:rowOff>
    </xdr:to>
    <xdr:graphicFrame macro="">
      <xdr:nvGraphicFramePr>
        <xdr:cNvPr id="2" name="Chart 1" descr="Cow distribution per interval bar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274320</xdr:colOff>
      <xdr:row>25</xdr:row>
      <xdr:rowOff>152400</xdr:rowOff>
    </xdr:from>
    <xdr:to>
      <xdr:col>13</xdr:col>
      <xdr:colOff>617220</xdr:colOff>
      <xdr:row>40</xdr:row>
      <xdr:rowOff>28575</xdr:rowOff>
    </xdr:to>
    <xdr:graphicFrame macro="">
      <xdr:nvGraphicFramePr>
        <xdr:cNvPr id="7" name="Chart 6" descr="Number of Cows Calved, per day, 1st 21-day Interval bar char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571500</xdr:colOff>
      <xdr:row>0</xdr:row>
      <xdr:rowOff>95250</xdr:rowOff>
    </xdr:from>
    <xdr:to>
      <xdr:col>6</xdr:col>
      <xdr:colOff>823204</xdr:colOff>
      <xdr:row>4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95250"/>
          <a:ext cx="1966204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0</xdr:row>
      <xdr:rowOff>76200</xdr:rowOff>
    </xdr:from>
    <xdr:to>
      <xdr:col>13</xdr:col>
      <xdr:colOff>689854</xdr:colOff>
      <xdr:row>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900" y="76200"/>
          <a:ext cx="1966204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316230</xdr:colOff>
      <xdr:row>10</xdr:row>
      <xdr:rowOff>108585</xdr:rowOff>
    </xdr:from>
    <xdr:to>
      <xdr:col>13</xdr:col>
      <xdr:colOff>659130</xdr:colOff>
      <xdr:row>24</xdr:row>
      <xdr:rowOff>184785</xdr:rowOff>
    </xdr:to>
    <xdr:graphicFrame macro="">
      <xdr:nvGraphicFramePr>
        <xdr:cNvPr id="2" name="Chart 1" descr="Heifer Distribution per Interval bar 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312420</xdr:colOff>
      <xdr:row>25</xdr:row>
      <xdr:rowOff>66675</xdr:rowOff>
    </xdr:from>
    <xdr:to>
      <xdr:col>13</xdr:col>
      <xdr:colOff>655320</xdr:colOff>
      <xdr:row>39</xdr:row>
      <xdr:rowOff>133350</xdr:rowOff>
    </xdr:to>
    <xdr:graphicFrame macro="">
      <xdr:nvGraphicFramePr>
        <xdr:cNvPr id="4" name="Chart 3" descr="Number of Heifers Calved, per day, 1st 21-day Interval bar char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552450</xdr:colOff>
      <xdr:row>1</xdr:row>
      <xdr:rowOff>0</xdr:rowOff>
    </xdr:from>
    <xdr:to>
      <xdr:col>6</xdr:col>
      <xdr:colOff>804154</xdr:colOff>
      <xdr:row>4</xdr:row>
      <xdr:rowOff>276225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190500"/>
          <a:ext cx="1966204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533400</xdr:colOff>
      <xdr:row>0</xdr:row>
      <xdr:rowOff>142875</xdr:rowOff>
    </xdr:from>
    <xdr:to>
      <xdr:col>13</xdr:col>
      <xdr:colOff>785104</xdr:colOff>
      <xdr:row>4</xdr:row>
      <xdr:rowOff>228600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142875"/>
          <a:ext cx="1966204" cy="91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249555</xdr:colOff>
      <xdr:row>11</xdr:row>
      <xdr:rowOff>60960</xdr:rowOff>
    </xdr:from>
    <xdr:to>
      <xdr:col>13</xdr:col>
      <xdr:colOff>592455</xdr:colOff>
      <xdr:row>25</xdr:row>
      <xdr:rowOff>137160</xdr:rowOff>
    </xdr:to>
    <xdr:graphicFrame macro="">
      <xdr:nvGraphicFramePr>
        <xdr:cNvPr id="2" name="Chart 1" descr="Combined Herd distribution per interval bar 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255270</xdr:colOff>
      <xdr:row>25</xdr:row>
      <xdr:rowOff>180975</xdr:rowOff>
    </xdr:from>
    <xdr:to>
      <xdr:col>13</xdr:col>
      <xdr:colOff>598170</xdr:colOff>
      <xdr:row>40</xdr:row>
      <xdr:rowOff>57150</xdr:rowOff>
    </xdr:to>
    <xdr:graphicFrame macro="">
      <xdr:nvGraphicFramePr>
        <xdr:cNvPr id="4" name="Chart 3" descr="Number of combined herd calved, per day, 1st 21-day interval bar char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302895</xdr:colOff>
      <xdr:row>42</xdr:row>
      <xdr:rowOff>7620</xdr:rowOff>
    </xdr:from>
    <xdr:to>
      <xdr:col>13</xdr:col>
      <xdr:colOff>645795</xdr:colOff>
      <xdr:row>56</xdr:row>
      <xdr:rowOff>74295</xdr:rowOff>
    </xdr:to>
    <xdr:graphicFrame macro="">
      <xdr:nvGraphicFramePr>
        <xdr:cNvPr id="5" name="Chart 4" descr="Cow/Heifer distribution comparison per interval bar char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533400</xdr:colOff>
      <xdr:row>1</xdr:row>
      <xdr:rowOff>38100</xdr:rowOff>
    </xdr:from>
    <xdr:to>
      <xdr:col>6</xdr:col>
      <xdr:colOff>785104</xdr:colOff>
      <xdr:row>4</xdr:row>
      <xdr:rowOff>314325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228600"/>
          <a:ext cx="1966204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561975</xdr:colOff>
      <xdr:row>0</xdr:row>
      <xdr:rowOff>95250</xdr:rowOff>
    </xdr:from>
    <xdr:to>
      <xdr:col>13</xdr:col>
      <xdr:colOff>813679</xdr:colOff>
      <xdr:row>4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95250"/>
          <a:ext cx="1966204" cy="91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28</xdr:row>
      <xdr:rowOff>19050</xdr:rowOff>
    </xdr:from>
    <xdr:to>
      <xdr:col>6</xdr:col>
      <xdr:colOff>371475</xdr:colOff>
      <xdr:row>42</xdr:row>
      <xdr:rowOff>95250</xdr:rowOff>
    </xdr:to>
    <xdr:graphicFrame macro="">
      <xdr:nvGraphicFramePr>
        <xdr:cNvPr id="3" name="Chart 2" descr="Cow/heifer distribution - number of calves per 21-day interval bar char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12</xdr:row>
      <xdr:rowOff>171450</xdr:rowOff>
    </xdr:from>
    <xdr:to>
      <xdr:col>6</xdr:col>
      <xdr:colOff>361950</xdr:colOff>
      <xdr:row>27</xdr:row>
      <xdr:rowOff>57150</xdr:rowOff>
    </xdr:to>
    <xdr:graphicFrame macro="">
      <xdr:nvGraphicFramePr>
        <xdr:cNvPr id="4" name="Chart 3" descr="combined calving distribution - number of calves per 21-day interval bar char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280987</xdr:colOff>
      <xdr:row>28</xdr:row>
      <xdr:rowOff>0</xdr:rowOff>
    </xdr:from>
    <xdr:to>
      <xdr:col>13</xdr:col>
      <xdr:colOff>623887</xdr:colOff>
      <xdr:row>42</xdr:row>
      <xdr:rowOff>76200</xdr:rowOff>
    </xdr:to>
    <xdr:graphicFrame macro="">
      <xdr:nvGraphicFramePr>
        <xdr:cNvPr id="5" name="Chart 4" descr="Cow/heifer distribution percentage of calves per 21-day interval bar char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12</xdr:row>
      <xdr:rowOff>133350</xdr:rowOff>
    </xdr:from>
    <xdr:to>
      <xdr:col>13</xdr:col>
      <xdr:colOff>647700</xdr:colOff>
      <xdr:row>27</xdr:row>
      <xdr:rowOff>19050</xdr:rowOff>
    </xdr:to>
    <xdr:graphicFrame macro="">
      <xdr:nvGraphicFramePr>
        <xdr:cNvPr id="6" name="Chart 5" descr="Combined calving distribution - percentage of calves per 21-day interval bar char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390525</xdr:colOff>
      <xdr:row>1</xdr:row>
      <xdr:rowOff>9525</xdr:rowOff>
    </xdr:from>
    <xdr:to>
      <xdr:col>6</xdr:col>
      <xdr:colOff>642229</xdr:colOff>
      <xdr:row>4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200025"/>
          <a:ext cx="1966204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523875</xdr:colOff>
      <xdr:row>0</xdr:row>
      <xdr:rowOff>142875</xdr:rowOff>
    </xdr:from>
    <xdr:to>
      <xdr:col>13</xdr:col>
      <xdr:colOff>775579</xdr:colOff>
      <xdr:row>4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5" y="142875"/>
          <a:ext cx="1966204" cy="91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0</xdr:row>
      <xdr:rowOff>104775</xdr:rowOff>
    </xdr:from>
    <xdr:to>
      <xdr:col>7</xdr:col>
      <xdr:colOff>1413754</xdr:colOff>
      <xdr:row>3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04775"/>
          <a:ext cx="1966204" cy="914400"/>
        </a:xfrm>
        <a:prstGeom prst="rect">
          <a:avLst/>
        </a:prstGeom>
      </xdr:spPr>
    </xdr:pic>
    <xdr:clientData/>
  </xdr:twoCellAnchor>
  <xdr:twoCellAnchor>
    <xdr:from>
      <xdr:col>9</xdr:col>
      <xdr:colOff>300036</xdr:colOff>
      <xdr:row>14</xdr:row>
      <xdr:rowOff>133350</xdr:rowOff>
    </xdr:from>
    <xdr:to>
      <xdr:col>16</xdr:col>
      <xdr:colOff>4761</xdr:colOff>
      <xdr:row>26</xdr:row>
      <xdr:rowOff>180975</xdr:rowOff>
    </xdr:to>
    <xdr:graphicFrame macro="">
      <xdr:nvGraphicFramePr>
        <xdr:cNvPr id="3" name="Chart 2" descr="Financial Change with 21- day interval improvement compared to current situation bar char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104775</xdr:rowOff>
    </xdr:from>
    <xdr:to>
      <xdr:col>15</xdr:col>
      <xdr:colOff>661279</xdr:colOff>
      <xdr:row>3</xdr:row>
      <xdr:rowOff>381000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04775"/>
          <a:ext cx="1966204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123825</xdr:rowOff>
    </xdr:from>
    <xdr:to>
      <xdr:col>7</xdr:col>
      <xdr:colOff>428625</xdr:colOff>
      <xdr:row>19</xdr:row>
      <xdr:rowOff>123825</xdr:rowOff>
    </xdr:to>
    <xdr:pic>
      <xdr:nvPicPr>
        <xdr:cNvPr id="3" name="Picture 2" descr="Heather Gessner&#10;SDSU Extension Livestock Business Management Field Specialist&#10;Office: 605-782-3290&#10;Email: heather.gessner@sdstate.edu&#10;Address: SDSU Extension Sioux Falls Regional Center&#10;4101 W. 38th St, Ste 103&#10;Sioux Falls, SD 5710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314325"/>
          <a:ext cx="4572000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99059</xdr:colOff>
      <xdr:row>20</xdr:row>
      <xdr:rowOff>160018</xdr:rowOff>
    </xdr:from>
    <xdr:to>
      <xdr:col>7</xdr:col>
      <xdr:colOff>426720</xdr:colOff>
      <xdr:row>39</xdr:row>
      <xdr:rowOff>131443</xdr:rowOff>
    </xdr:to>
    <xdr:pic>
      <xdr:nvPicPr>
        <xdr:cNvPr id="2" name="Picture 1" descr="Olivia Amundson&#10;SDSU Extension Cow/Calf Field Specialist&#10;Office: 605-782-3290&#10;Email: Olivia.Amundson@sdstate.edu&#10;SDSU Extension Sioux Falls Regional Center&#10;4101 W. 38th St, Ste 103&#10;Sioux Falls, SD 5710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59" y="3817618"/>
          <a:ext cx="4594861" cy="3446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2:I25"/>
  <sheetViews>
    <sheetView tabSelected="1" workbookViewId="0">
      <selection activeCell="J38" sqref="J38"/>
    </sheetView>
  </sheetViews>
  <sheetFormatPr baseColWidth="10" defaultColWidth="9.1640625" defaultRowHeight="16" x14ac:dyDescent="0.2"/>
  <cols>
    <col min="1" max="16384" width="9.1640625" style="1"/>
  </cols>
  <sheetData>
    <row r="2" spans="1:9" x14ac:dyDescent="0.2">
      <c r="B2" s="86"/>
      <c r="C2" s="86"/>
      <c r="D2" s="86"/>
      <c r="E2" s="86"/>
    </row>
    <row r="3" spans="1:9" ht="20" x14ac:dyDescent="0.2">
      <c r="A3" s="87"/>
      <c r="B3" s="86"/>
      <c r="C3" s="86"/>
      <c r="D3" s="86"/>
      <c r="E3" s="86"/>
    </row>
    <row r="4" spans="1:9" ht="20" x14ac:dyDescent="0.2">
      <c r="A4" s="87" t="s">
        <v>38</v>
      </c>
      <c r="B4" s="86"/>
      <c r="C4" s="86"/>
      <c r="D4" s="86"/>
      <c r="E4" s="86"/>
    </row>
    <row r="5" spans="1:9" x14ac:dyDescent="0.2">
      <c r="A5" s="86"/>
      <c r="B5" s="86"/>
      <c r="C5" s="86"/>
      <c r="D5" s="86"/>
      <c r="E5" s="86"/>
    </row>
    <row r="7" spans="1:9" ht="16" customHeight="1" x14ac:dyDescent="0.2">
      <c r="A7" s="88" t="s">
        <v>54</v>
      </c>
      <c r="B7" s="88"/>
      <c r="C7" s="88"/>
      <c r="D7" s="88"/>
      <c r="E7" s="88"/>
      <c r="F7" s="88"/>
      <c r="G7" s="88"/>
      <c r="H7" s="88"/>
      <c r="I7" s="88"/>
    </row>
    <row r="8" spans="1:9" x14ac:dyDescent="0.2">
      <c r="A8" s="88" t="s">
        <v>55</v>
      </c>
      <c r="B8" s="88"/>
      <c r="C8" s="88"/>
      <c r="D8" s="88"/>
      <c r="E8" s="88"/>
      <c r="F8" s="88"/>
      <c r="G8" s="88"/>
      <c r="H8" s="88"/>
      <c r="I8" s="88"/>
    </row>
    <row r="9" spans="1:9" x14ac:dyDescent="0.2">
      <c r="A9" s="88" t="s">
        <v>56</v>
      </c>
      <c r="B9" s="88"/>
      <c r="C9" s="88"/>
      <c r="D9" s="88"/>
      <c r="E9" s="88"/>
      <c r="F9" s="88"/>
      <c r="G9" s="88"/>
      <c r="H9" s="88"/>
      <c r="I9" s="88"/>
    </row>
    <row r="10" spans="1:9" x14ac:dyDescent="0.2">
      <c r="A10" s="88" t="s">
        <v>57</v>
      </c>
      <c r="B10" s="88"/>
      <c r="C10" s="88"/>
      <c r="D10" s="88"/>
      <c r="E10" s="88"/>
      <c r="F10" s="88"/>
      <c r="G10" s="88"/>
      <c r="H10" s="88"/>
      <c r="I10" s="88"/>
    </row>
    <row r="11" spans="1:9" x14ac:dyDescent="0.2">
      <c r="A11" s="88" t="s">
        <v>58</v>
      </c>
      <c r="B11" s="88"/>
      <c r="C11" s="88"/>
      <c r="D11" s="88"/>
      <c r="E11" s="88"/>
      <c r="F11" s="88"/>
      <c r="G11" s="88"/>
      <c r="H11" s="88"/>
      <c r="I11" s="88"/>
    </row>
    <row r="12" spans="1:9" x14ac:dyDescent="0.2">
      <c r="A12" s="88" t="s">
        <v>59</v>
      </c>
      <c r="B12" s="88"/>
      <c r="C12" s="88"/>
      <c r="D12" s="88"/>
      <c r="E12" s="88"/>
      <c r="F12" s="88"/>
      <c r="G12" s="88"/>
      <c r="H12" s="88"/>
      <c r="I12" s="88"/>
    </row>
    <row r="13" spans="1:9" x14ac:dyDescent="0.2">
      <c r="A13" s="88"/>
      <c r="B13" s="88"/>
      <c r="C13" s="88"/>
      <c r="D13" s="88"/>
      <c r="E13" s="88"/>
      <c r="F13" s="88"/>
      <c r="G13" s="88"/>
      <c r="H13" s="88"/>
      <c r="I13" s="88"/>
    </row>
    <row r="14" spans="1:9" x14ac:dyDescent="0.2">
      <c r="A14" s="89" t="s">
        <v>60</v>
      </c>
      <c r="B14" s="88"/>
      <c r="C14" s="88"/>
      <c r="D14" s="88"/>
      <c r="E14" s="88"/>
      <c r="F14" s="88"/>
      <c r="G14" s="88"/>
      <c r="H14" s="88"/>
      <c r="I14" s="88"/>
    </row>
    <row r="15" spans="1:9" x14ac:dyDescent="0.2">
      <c r="A15" s="89" t="s">
        <v>61</v>
      </c>
    </row>
    <row r="16" spans="1:9" x14ac:dyDescent="0.2">
      <c r="A16" s="89" t="s">
        <v>62</v>
      </c>
      <c r="B16" s="89"/>
      <c r="C16" s="89"/>
      <c r="D16" s="89"/>
      <c r="E16" s="89"/>
      <c r="F16" s="89"/>
      <c r="G16" s="89"/>
      <c r="H16" s="89"/>
      <c r="I16" s="89"/>
    </row>
    <row r="17" spans="1:9" x14ac:dyDescent="0.2">
      <c r="B17" s="89"/>
      <c r="C17" s="89"/>
      <c r="D17" s="89"/>
      <c r="E17" s="89"/>
      <c r="F17" s="89"/>
      <c r="G17" s="89"/>
      <c r="H17" s="89"/>
      <c r="I17" s="89"/>
    </row>
    <row r="18" spans="1:9" x14ac:dyDescent="0.2">
      <c r="A18" s="89" t="s">
        <v>63</v>
      </c>
      <c r="B18" s="89"/>
      <c r="C18" s="89"/>
      <c r="D18" s="89"/>
      <c r="E18" s="89"/>
      <c r="F18" s="89"/>
      <c r="G18" s="89"/>
      <c r="H18" s="89"/>
      <c r="I18" s="89"/>
    </row>
    <row r="19" spans="1:9" x14ac:dyDescent="0.2">
      <c r="A19" s="1" t="s">
        <v>64</v>
      </c>
    </row>
    <row r="20" spans="1:9" x14ac:dyDescent="0.2">
      <c r="A20" s="1" t="s">
        <v>65</v>
      </c>
      <c r="B20" s="89"/>
      <c r="C20" s="89"/>
      <c r="D20" s="89"/>
      <c r="E20" s="89"/>
      <c r="F20" s="89"/>
      <c r="G20" s="89"/>
      <c r="H20" s="89"/>
      <c r="I20" s="89"/>
    </row>
    <row r="21" spans="1:9" x14ac:dyDescent="0.2">
      <c r="A21" s="89"/>
      <c r="B21" s="89"/>
      <c r="C21" s="89"/>
      <c r="D21" s="89"/>
      <c r="E21" s="89"/>
      <c r="F21" s="89"/>
      <c r="G21" s="89"/>
      <c r="H21" s="89"/>
      <c r="I21" s="89"/>
    </row>
    <row r="22" spans="1:9" x14ac:dyDescent="0.2">
      <c r="A22" s="89"/>
      <c r="B22" s="89"/>
      <c r="C22" s="89"/>
      <c r="D22" s="89"/>
      <c r="E22" s="89"/>
      <c r="F22" s="89"/>
      <c r="G22" s="89"/>
      <c r="H22" s="89"/>
      <c r="I22" s="89"/>
    </row>
    <row r="23" spans="1:9" x14ac:dyDescent="0.2">
      <c r="A23" s="89" t="s">
        <v>66</v>
      </c>
      <c r="B23" s="89"/>
      <c r="C23" s="89"/>
      <c r="D23" s="89"/>
      <c r="E23" s="89"/>
      <c r="F23" s="89"/>
      <c r="G23" s="89"/>
      <c r="H23" s="89"/>
      <c r="I23" s="89"/>
    </row>
    <row r="24" spans="1:9" x14ac:dyDescent="0.2">
      <c r="A24" s="89" t="s">
        <v>67</v>
      </c>
      <c r="B24" s="89"/>
      <c r="C24" s="89"/>
      <c r="D24" s="89"/>
      <c r="E24" s="89"/>
      <c r="F24" s="89"/>
      <c r="G24" s="89"/>
      <c r="H24" s="89"/>
      <c r="I24" s="89"/>
    </row>
    <row r="25" spans="1:9" x14ac:dyDescent="0.2">
      <c r="A25" s="1" t="s">
        <v>68</v>
      </c>
    </row>
  </sheetData>
  <sheetProtection algorithmName="SHA-512" hashValue="7XDrJoGxvx997T4pBkD3/5NXqjJVFHYl5Qyq6+zgazGsNMgq2u6+XmrJUjBqcry7GShBR3rsbd1blcXeeOpcew==" saltValue="IbbqmquUdNltydDSPPf+pg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087"/>
  </sheetPr>
  <dimension ref="A2:AGQ100"/>
  <sheetViews>
    <sheetView topLeftCell="F1" workbookViewId="0">
      <selection activeCell="I49" sqref="I49"/>
    </sheetView>
  </sheetViews>
  <sheetFormatPr baseColWidth="10" defaultColWidth="9.1640625" defaultRowHeight="16" x14ac:dyDescent="0.2"/>
  <cols>
    <col min="1" max="14" width="12.83203125" style="1" customWidth="1"/>
    <col min="15" max="16384" width="9.1640625" style="1"/>
  </cols>
  <sheetData>
    <row r="2" spans="1:13" ht="20" x14ac:dyDescent="0.2">
      <c r="A2" s="40" t="s">
        <v>38</v>
      </c>
      <c r="H2" s="40" t="s">
        <v>38</v>
      </c>
    </row>
    <row r="3" spans="1:13" ht="20" x14ac:dyDescent="0.2">
      <c r="A3" s="40"/>
    </row>
    <row r="5" spans="1:13" ht="34" x14ac:dyDescent="0.2">
      <c r="A5" s="17" t="s">
        <v>43</v>
      </c>
      <c r="B5" s="79">
        <v>2009</v>
      </c>
      <c r="C5" s="42" t="s">
        <v>46</v>
      </c>
      <c r="D5" s="42"/>
      <c r="E5" s="42"/>
      <c r="H5" s="58" t="str">
        <f>+A5</f>
        <v>Calving Year</v>
      </c>
      <c r="I5" s="59">
        <f>+B5</f>
        <v>2009</v>
      </c>
      <c r="J5" s="42" t="str">
        <f>+C5</f>
        <v>Mature Cows</v>
      </c>
    </row>
    <row r="7" spans="1:13" ht="34" x14ac:dyDescent="0.2">
      <c r="A7" s="48" t="s">
        <v>0</v>
      </c>
      <c r="B7" s="80">
        <v>39847</v>
      </c>
      <c r="I7" s="43" t="s">
        <v>44</v>
      </c>
      <c r="J7" s="44"/>
      <c r="K7" s="44"/>
      <c r="L7" s="44"/>
      <c r="M7" s="45"/>
    </row>
    <row r="8" spans="1:13" ht="34" x14ac:dyDescent="0.2">
      <c r="A8" s="1" t="s">
        <v>7</v>
      </c>
      <c r="B8" s="30" t="s">
        <v>2</v>
      </c>
      <c r="C8" s="28" t="s">
        <v>47</v>
      </c>
      <c r="D8" s="31" t="s">
        <v>45</v>
      </c>
      <c r="I8" s="8">
        <v>1</v>
      </c>
      <c r="J8" s="8">
        <v>2</v>
      </c>
      <c r="K8" s="8">
        <v>3</v>
      </c>
      <c r="L8" s="8">
        <v>4</v>
      </c>
      <c r="M8" s="8">
        <v>5</v>
      </c>
    </row>
    <row r="9" spans="1:13" x14ac:dyDescent="0.2">
      <c r="A9" s="32">
        <f>+B7</f>
        <v>39847</v>
      </c>
      <c r="B9" s="33">
        <f>A9-$B$7</f>
        <v>0</v>
      </c>
      <c r="C9" s="81">
        <v>1</v>
      </c>
      <c r="D9" s="31">
        <v>1</v>
      </c>
      <c r="I9" s="8" t="s">
        <v>4</v>
      </c>
      <c r="J9" s="8" t="s">
        <v>5</v>
      </c>
      <c r="K9" s="8" t="s">
        <v>6</v>
      </c>
      <c r="L9" s="8" t="s">
        <v>8</v>
      </c>
      <c r="M9" s="8" t="s">
        <v>53</v>
      </c>
    </row>
    <row r="10" spans="1:13" x14ac:dyDescent="0.2">
      <c r="A10" s="32">
        <f>+A9+1</f>
        <v>39848</v>
      </c>
      <c r="B10" s="33">
        <f>+B9+1</f>
        <v>1</v>
      </c>
      <c r="C10" s="81">
        <v>0</v>
      </c>
      <c r="D10" s="31">
        <v>1</v>
      </c>
      <c r="I10" s="8">
        <f>SUM(C9:C30)</f>
        <v>26</v>
      </c>
      <c r="J10" s="8">
        <f>SUM(C31:C51)</f>
        <v>28</v>
      </c>
      <c r="K10" s="8">
        <f>SUM(C52:C72)</f>
        <v>43</v>
      </c>
      <c r="L10" s="8">
        <f>SUM(C73:C94)</f>
        <v>47</v>
      </c>
      <c r="M10" s="41">
        <f>C95</f>
        <v>25</v>
      </c>
    </row>
    <row r="11" spans="1:13" x14ac:dyDescent="0.2">
      <c r="A11" s="32">
        <f t="shared" ref="A11:A74" si="0">+A10+1</f>
        <v>39849</v>
      </c>
      <c r="B11" s="33">
        <f t="shared" ref="B11:B74" si="1">+B10+1</f>
        <v>2</v>
      </c>
      <c r="C11" s="81">
        <v>0</v>
      </c>
      <c r="D11" s="31">
        <v>1</v>
      </c>
    </row>
    <row r="12" spans="1:13" x14ac:dyDescent="0.2">
      <c r="A12" s="32">
        <f t="shared" si="0"/>
        <v>39850</v>
      </c>
      <c r="B12" s="33">
        <f t="shared" si="1"/>
        <v>3</v>
      </c>
      <c r="C12" s="81">
        <v>0</v>
      </c>
      <c r="D12" s="31">
        <v>1</v>
      </c>
    </row>
    <row r="13" spans="1:13" x14ac:dyDescent="0.2">
      <c r="A13" s="32">
        <f t="shared" si="0"/>
        <v>39851</v>
      </c>
      <c r="B13" s="33">
        <f t="shared" si="1"/>
        <v>4</v>
      </c>
      <c r="C13" s="81">
        <v>0</v>
      </c>
      <c r="D13" s="31">
        <v>1</v>
      </c>
    </row>
    <row r="14" spans="1:13" x14ac:dyDescent="0.2">
      <c r="A14" s="32">
        <f t="shared" si="0"/>
        <v>39852</v>
      </c>
      <c r="B14" s="33">
        <f t="shared" si="1"/>
        <v>5</v>
      </c>
      <c r="C14" s="81">
        <v>0</v>
      </c>
      <c r="D14" s="31">
        <v>1</v>
      </c>
    </row>
    <row r="15" spans="1:13" x14ac:dyDescent="0.2">
      <c r="A15" s="32">
        <f t="shared" si="0"/>
        <v>39853</v>
      </c>
      <c r="B15" s="33">
        <f t="shared" si="1"/>
        <v>6</v>
      </c>
      <c r="C15" s="81">
        <v>0</v>
      </c>
      <c r="D15" s="31">
        <v>1</v>
      </c>
    </row>
    <row r="16" spans="1:13" x14ac:dyDescent="0.2">
      <c r="A16" s="32">
        <f t="shared" si="0"/>
        <v>39854</v>
      </c>
      <c r="B16" s="33">
        <f t="shared" si="1"/>
        <v>7</v>
      </c>
      <c r="C16" s="81">
        <v>0</v>
      </c>
      <c r="D16" s="31">
        <v>1</v>
      </c>
    </row>
    <row r="17" spans="1:4" x14ac:dyDescent="0.2">
      <c r="A17" s="32">
        <f t="shared" si="0"/>
        <v>39855</v>
      </c>
      <c r="B17" s="33">
        <f t="shared" si="1"/>
        <v>8</v>
      </c>
      <c r="C17" s="81">
        <v>1</v>
      </c>
      <c r="D17" s="31">
        <v>1</v>
      </c>
    </row>
    <row r="18" spans="1:4" x14ac:dyDescent="0.2">
      <c r="A18" s="32">
        <f t="shared" si="0"/>
        <v>39856</v>
      </c>
      <c r="B18" s="33">
        <f t="shared" si="1"/>
        <v>9</v>
      </c>
      <c r="C18" s="81">
        <v>0</v>
      </c>
      <c r="D18" s="31">
        <v>1</v>
      </c>
    </row>
    <row r="19" spans="1:4" x14ac:dyDescent="0.2">
      <c r="A19" s="32">
        <f t="shared" si="0"/>
        <v>39857</v>
      </c>
      <c r="B19" s="33">
        <f t="shared" si="1"/>
        <v>10</v>
      </c>
      <c r="C19" s="81">
        <v>1</v>
      </c>
      <c r="D19" s="31">
        <v>1</v>
      </c>
    </row>
    <row r="20" spans="1:4" x14ac:dyDescent="0.2">
      <c r="A20" s="32">
        <f t="shared" si="0"/>
        <v>39858</v>
      </c>
      <c r="B20" s="33">
        <f t="shared" si="1"/>
        <v>11</v>
      </c>
      <c r="C20" s="81">
        <v>3</v>
      </c>
      <c r="D20" s="31">
        <v>1</v>
      </c>
    </row>
    <row r="21" spans="1:4" x14ac:dyDescent="0.2">
      <c r="A21" s="32">
        <f t="shared" si="0"/>
        <v>39859</v>
      </c>
      <c r="B21" s="33">
        <f t="shared" si="1"/>
        <v>12</v>
      </c>
      <c r="C21" s="81">
        <v>3</v>
      </c>
      <c r="D21" s="31">
        <v>1</v>
      </c>
    </row>
    <row r="22" spans="1:4" x14ac:dyDescent="0.2">
      <c r="A22" s="32">
        <f t="shared" si="0"/>
        <v>39860</v>
      </c>
      <c r="B22" s="33">
        <f t="shared" si="1"/>
        <v>13</v>
      </c>
      <c r="C22" s="81">
        <v>2</v>
      </c>
      <c r="D22" s="31">
        <v>1</v>
      </c>
    </row>
    <row r="23" spans="1:4" x14ac:dyDescent="0.2">
      <c r="A23" s="32">
        <f t="shared" si="0"/>
        <v>39861</v>
      </c>
      <c r="B23" s="33">
        <f t="shared" si="1"/>
        <v>14</v>
      </c>
      <c r="C23" s="81">
        <v>1</v>
      </c>
      <c r="D23" s="31">
        <v>1</v>
      </c>
    </row>
    <row r="24" spans="1:4" x14ac:dyDescent="0.2">
      <c r="A24" s="32">
        <f t="shared" si="0"/>
        <v>39862</v>
      </c>
      <c r="B24" s="33">
        <f t="shared" si="1"/>
        <v>15</v>
      </c>
      <c r="C24" s="81">
        <v>3</v>
      </c>
      <c r="D24" s="31">
        <v>1</v>
      </c>
    </row>
    <row r="25" spans="1:4" x14ac:dyDescent="0.2">
      <c r="A25" s="32">
        <f t="shared" si="0"/>
        <v>39863</v>
      </c>
      <c r="B25" s="33">
        <f t="shared" si="1"/>
        <v>16</v>
      </c>
      <c r="C25" s="81">
        <v>0</v>
      </c>
      <c r="D25" s="31">
        <v>1</v>
      </c>
    </row>
    <row r="26" spans="1:4" x14ac:dyDescent="0.2">
      <c r="A26" s="32">
        <f t="shared" si="0"/>
        <v>39864</v>
      </c>
      <c r="B26" s="33">
        <f t="shared" si="1"/>
        <v>17</v>
      </c>
      <c r="C26" s="81">
        <v>3</v>
      </c>
      <c r="D26" s="31">
        <v>1</v>
      </c>
    </row>
    <row r="27" spans="1:4" x14ac:dyDescent="0.2">
      <c r="A27" s="32">
        <f t="shared" si="0"/>
        <v>39865</v>
      </c>
      <c r="B27" s="33">
        <f t="shared" si="1"/>
        <v>18</v>
      </c>
      <c r="C27" s="81">
        <v>1</v>
      </c>
      <c r="D27" s="31">
        <v>1</v>
      </c>
    </row>
    <row r="28" spans="1:4" x14ac:dyDescent="0.2">
      <c r="A28" s="32">
        <f t="shared" si="0"/>
        <v>39866</v>
      </c>
      <c r="B28" s="33">
        <f t="shared" si="1"/>
        <v>19</v>
      </c>
      <c r="C28" s="81">
        <v>2</v>
      </c>
      <c r="D28" s="31">
        <v>1</v>
      </c>
    </row>
    <row r="29" spans="1:4" x14ac:dyDescent="0.2">
      <c r="A29" s="32">
        <f t="shared" si="0"/>
        <v>39867</v>
      </c>
      <c r="B29" s="33">
        <f t="shared" si="1"/>
        <v>20</v>
      </c>
      <c r="C29" s="81">
        <v>4</v>
      </c>
      <c r="D29" s="31">
        <v>1</v>
      </c>
    </row>
    <row r="30" spans="1:4" ht="17" thickBot="1" x14ac:dyDescent="0.25">
      <c r="A30" s="34">
        <f t="shared" si="0"/>
        <v>39868</v>
      </c>
      <c r="B30" s="35">
        <f t="shared" si="1"/>
        <v>21</v>
      </c>
      <c r="C30" s="82">
        <v>1</v>
      </c>
      <c r="D30" s="36">
        <v>1</v>
      </c>
    </row>
    <row r="31" spans="1:4" x14ac:dyDescent="0.2">
      <c r="A31" s="32">
        <f t="shared" si="0"/>
        <v>39869</v>
      </c>
      <c r="B31" s="33">
        <f t="shared" si="1"/>
        <v>22</v>
      </c>
      <c r="C31" s="81">
        <v>3</v>
      </c>
      <c r="D31" s="31">
        <v>2</v>
      </c>
    </row>
    <row r="32" spans="1:4" x14ac:dyDescent="0.2">
      <c r="A32" s="32">
        <f t="shared" si="0"/>
        <v>39870</v>
      </c>
      <c r="B32" s="33">
        <f t="shared" si="1"/>
        <v>23</v>
      </c>
      <c r="C32" s="81">
        <v>0</v>
      </c>
      <c r="D32" s="31">
        <v>2</v>
      </c>
    </row>
    <row r="33" spans="1:4" x14ac:dyDescent="0.2">
      <c r="A33" s="32">
        <f t="shared" si="0"/>
        <v>39871</v>
      </c>
      <c r="B33" s="33">
        <f t="shared" si="1"/>
        <v>24</v>
      </c>
      <c r="C33" s="81">
        <v>2</v>
      </c>
      <c r="D33" s="31">
        <v>2</v>
      </c>
    </row>
    <row r="34" spans="1:4" x14ac:dyDescent="0.2">
      <c r="A34" s="32">
        <f t="shared" si="0"/>
        <v>39872</v>
      </c>
      <c r="B34" s="33">
        <f t="shared" si="1"/>
        <v>25</v>
      </c>
      <c r="C34" s="81">
        <v>2</v>
      </c>
      <c r="D34" s="31">
        <v>2</v>
      </c>
    </row>
    <row r="35" spans="1:4" x14ac:dyDescent="0.2">
      <c r="A35" s="32">
        <f t="shared" si="0"/>
        <v>39873</v>
      </c>
      <c r="B35" s="33">
        <f t="shared" si="1"/>
        <v>26</v>
      </c>
      <c r="C35" s="81">
        <v>1</v>
      </c>
      <c r="D35" s="31">
        <v>2</v>
      </c>
    </row>
    <row r="36" spans="1:4" x14ac:dyDescent="0.2">
      <c r="A36" s="32">
        <f t="shared" si="0"/>
        <v>39874</v>
      </c>
      <c r="B36" s="33">
        <f t="shared" si="1"/>
        <v>27</v>
      </c>
      <c r="C36" s="81">
        <v>3</v>
      </c>
      <c r="D36" s="31">
        <v>2</v>
      </c>
    </row>
    <row r="37" spans="1:4" x14ac:dyDescent="0.2">
      <c r="A37" s="32">
        <f t="shared" si="0"/>
        <v>39875</v>
      </c>
      <c r="B37" s="33">
        <f t="shared" si="1"/>
        <v>28</v>
      </c>
      <c r="C37" s="81">
        <v>1</v>
      </c>
      <c r="D37" s="31">
        <v>2</v>
      </c>
    </row>
    <row r="38" spans="1:4" x14ac:dyDescent="0.2">
      <c r="A38" s="32">
        <f t="shared" si="0"/>
        <v>39876</v>
      </c>
      <c r="B38" s="33">
        <f t="shared" si="1"/>
        <v>29</v>
      </c>
      <c r="C38" s="81">
        <v>2</v>
      </c>
      <c r="D38" s="31">
        <v>2</v>
      </c>
    </row>
    <row r="39" spans="1:4" x14ac:dyDescent="0.2">
      <c r="A39" s="32">
        <f t="shared" si="0"/>
        <v>39877</v>
      </c>
      <c r="B39" s="33">
        <f t="shared" si="1"/>
        <v>30</v>
      </c>
      <c r="C39" s="81">
        <v>0</v>
      </c>
      <c r="D39" s="31">
        <v>2</v>
      </c>
    </row>
    <row r="40" spans="1:4" x14ac:dyDescent="0.2">
      <c r="A40" s="32">
        <f t="shared" si="0"/>
        <v>39878</v>
      </c>
      <c r="B40" s="33">
        <f t="shared" si="1"/>
        <v>31</v>
      </c>
      <c r="C40" s="81">
        <v>0</v>
      </c>
      <c r="D40" s="31">
        <v>2</v>
      </c>
    </row>
    <row r="41" spans="1:4" x14ac:dyDescent="0.2">
      <c r="A41" s="32">
        <f t="shared" si="0"/>
        <v>39879</v>
      </c>
      <c r="B41" s="33">
        <f t="shared" si="1"/>
        <v>32</v>
      </c>
      <c r="C41" s="81">
        <v>0</v>
      </c>
      <c r="D41" s="31">
        <v>2</v>
      </c>
    </row>
    <row r="42" spans="1:4" x14ac:dyDescent="0.2">
      <c r="A42" s="32">
        <f t="shared" si="0"/>
        <v>39880</v>
      </c>
      <c r="B42" s="33">
        <f t="shared" si="1"/>
        <v>33</v>
      </c>
      <c r="C42" s="81">
        <v>1</v>
      </c>
      <c r="D42" s="31">
        <v>2</v>
      </c>
    </row>
    <row r="43" spans="1:4" x14ac:dyDescent="0.2">
      <c r="A43" s="32">
        <f t="shared" si="0"/>
        <v>39881</v>
      </c>
      <c r="B43" s="33">
        <f t="shared" si="1"/>
        <v>34</v>
      </c>
      <c r="C43" s="81">
        <v>2</v>
      </c>
      <c r="D43" s="31">
        <v>2</v>
      </c>
    </row>
    <row r="44" spans="1:4" x14ac:dyDescent="0.2">
      <c r="A44" s="32">
        <f t="shared" si="0"/>
        <v>39882</v>
      </c>
      <c r="B44" s="33">
        <f t="shared" si="1"/>
        <v>35</v>
      </c>
      <c r="C44" s="81">
        <v>2</v>
      </c>
      <c r="D44" s="31">
        <v>2</v>
      </c>
    </row>
    <row r="45" spans="1:4" x14ac:dyDescent="0.2">
      <c r="A45" s="32">
        <f t="shared" si="0"/>
        <v>39883</v>
      </c>
      <c r="B45" s="33">
        <f t="shared" si="1"/>
        <v>36</v>
      </c>
      <c r="C45" s="81">
        <v>0</v>
      </c>
      <c r="D45" s="31">
        <v>2</v>
      </c>
    </row>
    <row r="46" spans="1:4" x14ac:dyDescent="0.2">
      <c r="A46" s="32">
        <f t="shared" si="0"/>
        <v>39884</v>
      </c>
      <c r="B46" s="33">
        <f t="shared" si="1"/>
        <v>37</v>
      </c>
      <c r="C46" s="81">
        <v>0</v>
      </c>
      <c r="D46" s="31">
        <v>2</v>
      </c>
    </row>
    <row r="47" spans="1:4" x14ac:dyDescent="0.2">
      <c r="A47" s="32">
        <f t="shared" si="0"/>
        <v>39885</v>
      </c>
      <c r="B47" s="33">
        <f t="shared" si="1"/>
        <v>38</v>
      </c>
      <c r="C47" s="81">
        <v>3</v>
      </c>
      <c r="D47" s="31">
        <v>2</v>
      </c>
    </row>
    <row r="48" spans="1:4" x14ac:dyDescent="0.2">
      <c r="A48" s="32">
        <f t="shared" si="0"/>
        <v>39886</v>
      </c>
      <c r="B48" s="33">
        <f t="shared" si="1"/>
        <v>39</v>
      </c>
      <c r="C48" s="81">
        <v>2</v>
      </c>
      <c r="D48" s="31">
        <v>2</v>
      </c>
    </row>
    <row r="49" spans="1:5" x14ac:dyDescent="0.2">
      <c r="A49" s="32">
        <f t="shared" si="0"/>
        <v>39887</v>
      </c>
      <c r="B49" s="33">
        <f t="shared" si="1"/>
        <v>40</v>
      </c>
      <c r="C49" s="81">
        <v>1</v>
      </c>
      <c r="D49" s="31">
        <v>2</v>
      </c>
    </row>
    <row r="50" spans="1:5" x14ac:dyDescent="0.2">
      <c r="A50" s="32">
        <f t="shared" si="0"/>
        <v>39888</v>
      </c>
      <c r="B50" s="33">
        <f t="shared" si="1"/>
        <v>41</v>
      </c>
      <c r="C50" s="81">
        <v>1</v>
      </c>
      <c r="D50" s="31">
        <v>2</v>
      </c>
    </row>
    <row r="51" spans="1:5" ht="17" thickBot="1" x14ac:dyDescent="0.25">
      <c r="A51" s="34">
        <f t="shared" si="0"/>
        <v>39889</v>
      </c>
      <c r="B51" s="35">
        <f t="shared" si="1"/>
        <v>42</v>
      </c>
      <c r="C51" s="82">
        <v>2</v>
      </c>
      <c r="D51" s="36">
        <v>2</v>
      </c>
      <c r="E51" s="37"/>
    </row>
    <row r="52" spans="1:5" x14ac:dyDescent="0.2">
      <c r="A52" s="32">
        <f t="shared" si="0"/>
        <v>39890</v>
      </c>
      <c r="B52" s="33">
        <f t="shared" si="1"/>
        <v>43</v>
      </c>
      <c r="C52" s="81">
        <v>1</v>
      </c>
      <c r="D52" s="31">
        <v>3</v>
      </c>
    </row>
    <row r="53" spans="1:5" x14ac:dyDescent="0.2">
      <c r="A53" s="32">
        <f t="shared" si="0"/>
        <v>39891</v>
      </c>
      <c r="B53" s="33">
        <f t="shared" si="1"/>
        <v>44</v>
      </c>
      <c r="C53" s="81">
        <v>6</v>
      </c>
      <c r="D53" s="31">
        <v>3</v>
      </c>
    </row>
    <row r="54" spans="1:5" x14ac:dyDescent="0.2">
      <c r="A54" s="32">
        <f t="shared" si="0"/>
        <v>39892</v>
      </c>
      <c r="B54" s="33">
        <f t="shared" si="1"/>
        <v>45</v>
      </c>
      <c r="C54" s="81">
        <v>2</v>
      </c>
      <c r="D54" s="31">
        <v>3</v>
      </c>
    </row>
    <row r="55" spans="1:5" x14ac:dyDescent="0.2">
      <c r="A55" s="32">
        <f t="shared" si="0"/>
        <v>39893</v>
      </c>
      <c r="B55" s="33">
        <f t="shared" si="1"/>
        <v>46</v>
      </c>
      <c r="C55" s="81">
        <v>3</v>
      </c>
      <c r="D55" s="31">
        <v>3</v>
      </c>
    </row>
    <row r="56" spans="1:5" x14ac:dyDescent="0.2">
      <c r="A56" s="32">
        <f t="shared" si="0"/>
        <v>39894</v>
      </c>
      <c r="B56" s="33">
        <f t="shared" si="1"/>
        <v>47</v>
      </c>
      <c r="C56" s="81">
        <v>0</v>
      </c>
      <c r="D56" s="31">
        <v>3</v>
      </c>
    </row>
    <row r="57" spans="1:5" x14ac:dyDescent="0.2">
      <c r="A57" s="32">
        <f t="shared" si="0"/>
        <v>39895</v>
      </c>
      <c r="B57" s="33">
        <f t="shared" si="1"/>
        <v>48</v>
      </c>
      <c r="C57" s="81">
        <v>1</v>
      </c>
      <c r="D57" s="31">
        <v>3</v>
      </c>
    </row>
    <row r="58" spans="1:5" x14ac:dyDescent="0.2">
      <c r="A58" s="32">
        <f t="shared" si="0"/>
        <v>39896</v>
      </c>
      <c r="B58" s="33">
        <f t="shared" si="1"/>
        <v>49</v>
      </c>
      <c r="C58" s="81">
        <v>2</v>
      </c>
      <c r="D58" s="31">
        <v>3</v>
      </c>
    </row>
    <row r="59" spans="1:5" x14ac:dyDescent="0.2">
      <c r="A59" s="32">
        <f t="shared" si="0"/>
        <v>39897</v>
      </c>
      <c r="B59" s="33">
        <f t="shared" si="1"/>
        <v>50</v>
      </c>
      <c r="C59" s="81">
        <v>0</v>
      </c>
      <c r="D59" s="31">
        <v>3</v>
      </c>
    </row>
    <row r="60" spans="1:5" x14ac:dyDescent="0.2">
      <c r="A60" s="32">
        <f t="shared" si="0"/>
        <v>39898</v>
      </c>
      <c r="B60" s="33">
        <f t="shared" si="1"/>
        <v>51</v>
      </c>
      <c r="C60" s="81">
        <v>1</v>
      </c>
      <c r="D60" s="31">
        <v>3</v>
      </c>
    </row>
    <row r="61" spans="1:5" x14ac:dyDescent="0.2">
      <c r="A61" s="32">
        <f t="shared" si="0"/>
        <v>39899</v>
      </c>
      <c r="B61" s="33">
        <f t="shared" si="1"/>
        <v>52</v>
      </c>
      <c r="C61" s="81">
        <v>1</v>
      </c>
      <c r="D61" s="31">
        <v>3</v>
      </c>
    </row>
    <row r="62" spans="1:5" x14ac:dyDescent="0.2">
      <c r="A62" s="32">
        <f t="shared" si="0"/>
        <v>39900</v>
      </c>
      <c r="B62" s="33">
        <f t="shared" si="1"/>
        <v>53</v>
      </c>
      <c r="C62" s="81">
        <v>1</v>
      </c>
      <c r="D62" s="31">
        <v>3</v>
      </c>
    </row>
    <row r="63" spans="1:5" x14ac:dyDescent="0.2">
      <c r="A63" s="32">
        <f t="shared" si="0"/>
        <v>39901</v>
      </c>
      <c r="B63" s="33">
        <f t="shared" si="1"/>
        <v>54</v>
      </c>
      <c r="C63" s="81">
        <v>1</v>
      </c>
      <c r="D63" s="31">
        <v>3</v>
      </c>
    </row>
    <row r="64" spans="1:5" x14ac:dyDescent="0.2">
      <c r="A64" s="32">
        <f t="shared" si="0"/>
        <v>39902</v>
      </c>
      <c r="B64" s="33">
        <f t="shared" si="1"/>
        <v>55</v>
      </c>
      <c r="C64" s="81">
        <v>3</v>
      </c>
      <c r="D64" s="31">
        <v>3</v>
      </c>
    </row>
    <row r="65" spans="1:875" x14ac:dyDescent="0.2">
      <c r="A65" s="32">
        <f t="shared" si="0"/>
        <v>39903</v>
      </c>
      <c r="B65" s="33">
        <f t="shared" si="1"/>
        <v>56</v>
      </c>
      <c r="C65" s="81">
        <v>0</v>
      </c>
      <c r="D65" s="31">
        <v>3</v>
      </c>
    </row>
    <row r="66" spans="1:875" x14ac:dyDescent="0.2">
      <c r="A66" s="32">
        <f t="shared" si="0"/>
        <v>39904</v>
      </c>
      <c r="B66" s="33">
        <f t="shared" si="1"/>
        <v>57</v>
      </c>
      <c r="C66" s="81">
        <v>4</v>
      </c>
      <c r="D66" s="31">
        <v>3</v>
      </c>
    </row>
    <row r="67" spans="1:875" x14ac:dyDescent="0.2">
      <c r="A67" s="32">
        <f t="shared" si="0"/>
        <v>39905</v>
      </c>
      <c r="B67" s="33">
        <f t="shared" si="1"/>
        <v>58</v>
      </c>
      <c r="C67" s="81">
        <v>2</v>
      </c>
      <c r="D67" s="31">
        <v>3</v>
      </c>
    </row>
    <row r="68" spans="1:875" x14ac:dyDescent="0.2">
      <c r="A68" s="32">
        <f t="shared" si="0"/>
        <v>39906</v>
      </c>
      <c r="B68" s="33">
        <f t="shared" si="1"/>
        <v>59</v>
      </c>
      <c r="C68" s="81">
        <v>2</v>
      </c>
      <c r="D68" s="31">
        <v>3</v>
      </c>
    </row>
    <row r="69" spans="1:875" x14ac:dyDescent="0.2">
      <c r="A69" s="32">
        <f t="shared" si="0"/>
        <v>39907</v>
      </c>
      <c r="B69" s="33">
        <f t="shared" si="1"/>
        <v>60</v>
      </c>
      <c r="C69" s="81">
        <v>6</v>
      </c>
      <c r="D69" s="31">
        <v>3</v>
      </c>
    </row>
    <row r="70" spans="1:875" x14ac:dyDescent="0.2">
      <c r="A70" s="32">
        <f t="shared" si="0"/>
        <v>39908</v>
      </c>
      <c r="B70" s="33">
        <f t="shared" si="1"/>
        <v>61</v>
      </c>
      <c r="C70" s="81">
        <v>3</v>
      </c>
      <c r="D70" s="31">
        <v>3</v>
      </c>
    </row>
    <row r="71" spans="1:875" x14ac:dyDescent="0.2">
      <c r="A71" s="32">
        <f t="shared" si="0"/>
        <v>39909</v>
      </c>
      <c r="B71" s="33">
        <f t="shared" si="1"/>
        <v>62</v>
      </c>
      <c r="C71" s="81">
        <v>2</v>
      </c>
      <c r="D71" s="31">
        <v>3</v>
      </c>
    </row>
    <row r="72" spans="1:875" s="38" customFormat="1" ht="17" thickBot="1" x14ac:dyDescent="0.25">
      <c r="A72" s="34">
        <f t="shared" si="0"/>
        <v>39910</v>
      </c>
      <c r="B72" s="35">
        <f t="shared" si="1"/>
        <v>63</v>
      </c>
      <c r="C72" s="82">
        <v>2</v>
      </c>
      <c r="D72" s="36">
        <v>3</v>
      </c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  <c r="UN72" s="37"/>
      <c r="UO72" s="37"/>
      <c r="UP72" s="37"/>
      <c r="UQ72" s="37"/>
      <c r="UR72" s="37"/>
      <c r="US72" s="37"/>
      <c r="UT72" s="37"/>
      <c r="UU72" s="37"/>
      <c r="UV72" s="37"/>
      <c r="UW72" s="37"/>
      <c r="UX72" s="37"/>
      <c r="UY72" s="37"/>
      <c r="UZ72" s="37"/>
      <c r="VA72" s="37"/>
      <c r="VB72" s="37"/>
      <c r="VC72" s="37"/>
      <c r="VD72" s="37"/>
      <c r="VE72" s="37"/>
      <c r="VF72" s="37"/>
      <c r="VG72" s="37"/>
      <c r="VH72" s="37"/>
      <c r="VI72" s="37"/>
      <c r="VJ72" s="37"/>
      <c r="VK72" s="37"/>
      <c r="VL72" s="37"/>
      <c r="VM72" s="37"/>
      <c r="VN72" s="37"/>
      <c r="VO72" s="37"/>
      <c r="VP72" s="37"/>
      <c r="VQ72" s="37"/>
      <c r="VR72" s="37"/>
      <c r="VS72" s="37"/>
      <c r="VT72" s="37"/>
      <c r="VU72" s="37"/>
      <c r="VV72" s="37"/>
      <c r="VW72" s="37"/>
      <c r="VX72" s="37"/>
      <c r="VY72" s="37"/>
      <c r="VZ72" s="37"/>
      <c r="WA72" s="37"/>
      <c r="WB72" s="37"/>
      <c r="WC72" s="37"/>
      <c r="WD72" s="37"/>
      <c r="WE72" s="37"/>
      <c r="WF72" s="37"/>
      <c r="WG72" s="37"/>
      <c r="WH72" s="37"/>
      <c r="WI72" s="37"/>
      <c r="WJ72" s="37"/>
      <c r="WK72" s="37"/>
      <c r="WL72" s="37"/>
      <c r="WM72" s="37"/>
      <c r="WN72" s="37"/>
      <c r="WO72" s="37"/>
      <c r="WP72" s="37"/>
      <c r="WQ72" s="37"/>
      <c r="WR72" s="37"/>
      <c r="WS72" s="37"/>
      <c r="WT72" s="37"/>
      <c r="WU72" s="37"/>
      <c r="WV72" s="37"/>
      <c r="WW72" s="37"/>
      <c r="WX72" s="37"/>
      <c r="WY72" s="37"/>
      <c r="WZ72" s="37"/>
      <c r="XA72" s="37"/>
      <c r="XB72" s="37"/>
      <c r="XC72" s="37"/>
      <c r="XD72" s="37"/>
      <c r="XE72" s="37"/>
      <c r="XF72" s="37"/>
      <c r="XG72" s="37"/>
      <c r="XH72" s="37"/>
      <c r="XI72" s="37"/>
      <c r="XJ72" s="37"/>
      <c r="XK72" s="37"/>
      <c r="XL72" s="37"/>
      <c r="XM72" s="37"/>
      <c r="XN72" s="37"/>
      <c r="XO72" s="37"/>
      <c r="XP72" s="37"/>
      <c r="XQ72" s="37"/>
      <c r="XR72" s="37"/>
      <c r="XS72" s="37"/>
      <c r="XT72" s="37"/>
      <c r="XU72" s="37"/>
      <c r="XV72" s="37"/>
      <c r="XW72" s="37"/>
      <c r="XX72" s="37"/>
      <c r="XY72" s="37"/>
      <c r="XZ72" s="37"/>
      <c r="YA72" s="37"/>
      <c r="YB72" s="37"/>
      <c r="YC72" s="37"/>
      <c r="YD72" s="37"/>
      <c r="YE72" s="37"/>
      <c r="YF72" s="37"/>
      <c r="YG72" s="37"/>
      <c r="YH72" s="37"/>
      <c r="YI72" s="37"/>
      <c r="YJ72" s="37"/>
      <c r="YK72" s="37"/>
      <c r="YL72" s="37"/>
      <c r="YM72" s="37"/>
      <c r="YN72" s="37"/>
      <c r="YO72" s="37"/>
      <c r="YP72" s="37"/>
      <c r="YQ72" s="37"/>
      <c r="YR72" s="37"/>
      <c r="YS72" s="37"/>
      <c r="YT72" s="37"/>
      <c r="YU72" s="37"/>
      <c r="YV72" s="37"/>
      <c r="YW72" s="37"/>
      <c r="YX72" s="37"/>
      <c r="YY72" s="37"/>
      <c r="YZ72" s="37"/>
      <c r="ZA72" s="37"/>
      <c r="ZB72" s="37"/>
      <c r="ZC72" s="37"/>
      <c r="ZD72" s="37"/>
      <c r="ZE72" s="37"/>
      <c r="ZF72" s="37"/>
      <c r="ZG72" s="37"/>
      <c r="ZH72" s="37"/>
      <c r="ZI72" s="37"/>
      <c r="ZJ72" s="37"/>
      <c r="ZK72" s="37"/>
      <c r="ZL72" s="37"/>
      <c r="ZM72" s="37"/>
      <c r="ZN72" s="37"/>
      <c r="ZO72" s="37"/>
      <c r="ZP72" s="37"/>
      <c r="ZQ72" s="37"/>
      <c r="ZR72" s="37"/>
      <c r="ZS72" s="37"/>
      <c r="ZT72" s="37"/>
      <c r="ZU72" s="37"/>
      <c r="ZV72" s="37"/>
      <c r="ZW72" s="37"/>
      <c r="ZX72" s="37"/>
      <c r="ZY72" s="37"/>
      <c r="ZZ72" s="37"/>
      <c r="AAA72" s="37"/>
      <c r="AAB72" s="37"/>
      <c r="AAC72" s="37"/>
      <c r="AAD72" s="37"/>
      <c r="AAE72" s="37"/>
      <c r="AAF72" s="37"/>
      <c r="AAG72" s="37"/>
      <c r="AAH72" s="37"/>
      <c r="AAI72" s="37"/>
      <c r="AAJ72" s="37"/>
      <c r="AAK72" s="37"/>
      <c r="AAL72" s="37"/>
      <c r="AAM72" s="37"/>
      <c r="AAN72" s="37"/>
      <c r="AAO72" s="37"/>
      <c r="AAP72" s="37"/>
      <c r="AAQ72" s="37"/>
      <c r="AAR72" s="37"/>
      <c r="AAS72" s="37"/>
      <c r="AAT72" s="37"/>
      <c r="AAU72" s="37"/>
      <c r="AAV72" s="37"/>
      <c r="AAW72" s="37"/>
      <c r="AAX72" s="37"/>
      <c r="AAY72" s="37"/>
      <c r="AAZ72" s="37"/>
      <c r="ABA72" s="37"/>
      <c r="ABB72" s="37"/>
      <c r="ABC72" s="37"/>
      <c r="ABD72" s="37"/>
      <c r="ABE72" s="37"/>
      <c r="ABF72" s="37"/>
      <c r="ABG72" s="37"/>
      <c r="ABH72" s="37"/>
      <c r="ABI72" s="37"/>
      <c r="ABJ72" s="37"/>
      <c r="ABK72" s="37"/>
      <c r="ABL72" s="37"/>
      <c r="ABM72" s="37"/>
      <c r="ABN72" s="37"/>
      <c r="ABO72" s="37"/>
      <c r="ABP72" s="37"/>
      <c r="ABQ72" s="37"/>
      <c r="ABR72" s="37"/>
      <c r="ABS72" s="37"/>
      <c r="ABT72" s="37"/>
      <c r="ABU72" s="37"/>
      <c r="ABV72" s="37"/>
      <c r="ABW72" s="37"/>
      <c r="ABX72" s="37"/>
      <c r="ABY72" s="37"/>
      <c r="ABZ72" s="37"/>
      <c r="ACA72" s="37"/>
      <c r="ACB72" s="37"/>
      <c r="ACC72" s="37"/>
      <c r="ACD72" s="37"/>
      <c r="ACE72" s="37"/>
      <c r="ACF72" s="37"/>
      <c r="ACG72" s="37"/>
      <c r="ACH72" s="37"/>
      <c r="ACI72" s="37"/>
      <c r="ACJ72" s="37"/>
      <c r="ACK72" s="37"/>
      <c r="ACL72" s="37"/>
      <c r="ACM72" s="37"/>
      <c r="ACN72" s="37"/>
      <c r="ACO72" s="37"/>
      <c r="ACP72" s="37"/>
      <c r="ACQ72" s="37"/>
      <c r="ACR72" s="37"/>
      <c r="ACS72" s="37"/>
      <c r="ACT72" s="37"/>
      <c r="ACU72" s="37"/>
      <c r="ACV72" s="37"/>
      <c r="ACW72" s="37"/>
      <c r="ACX72" s="37"/>
      <c r="ACY72" s="37"/>
      <c r="ACZ72" s="37"/>
      <c r="ADA72" s="37"/>
      <c r="ADB72" s="37"/>
      <c r="ADC72" s="37"/>
      <c r="ADD72" s="37"/>
      <c r="ADE72" s="37"/>
      <c r="ADF72" s="37"/>
      <c r="ADG72" s="37"/>
      <c r="ADH72" s="37"/>
      <c r="ADI72" s="37"/>
      <c r="ADJ72" s="37"/>
      <c r="ADK72" s="37"/>
      <c r="ADL72" s="37"/>
      <c r="ADM72" s="37"/>
      <c r="ADN72" s="37"/>
      <c r="ADO72" s="37"/>
      <c r="ADP72" s="37"/>
      <c r="ADQ72" s="37"/>
      <c r="ADR72" s="37"/>
      <c r="ADS72" s="37"/>
      <c r="ADT72" s="37"/>
      <c r="ADU72" s="37"/>
      <c r="ADV72" s="37"/>
      <c r="ADW72" s="37"/>
      <c r="ADX72" s="37"/>
      <c r="ADY72" s="37"/>
      <c r="ADZ72" s="37"/>
      <c r="AEA72" s="37"/>
      <c r="AEB72" s="37"/>
      <c r="AEC72" s="37"/>
      <c r="AED72" s="37"/>
      <c r="AEE72" s="37"/>
      <c r="AEF72" s="37"/>
      <c r="AEG72" s="37"/>
      <c r="AEH72" s="37"/>
      <c r="AEI72" s="37"/>
      <c r="AEJ72" s="37"/>
      <c r="AEK72" s="37"/>
      <c r="AEL72" s="37"/>
      <c r="AEM72" s="37"/>
      <c r="AEN72" s="37"/>
      <c r="AEO72" s="37"/>
      <c r="AEP72" s="37"/>
      <c r="AEQ72" s="37"/>
      <c r="AER72" s="37"/>
      <c r="AES72" s="37"/>
      <c r="AET72" s="37"/>
      <c r="AEU72" s="37"/>
      <c r="AEV72" s="37"/>
      <c r="AEW72" s="37"/>
      <c r="AEX72" s="37"/>
      <c r="AEY72" s="37"/>
      <c r="AEZ72" s="37"/>
      <c r="AFA72" s="37"/>
      <c r="AFB72" s="37"/>
      <c r="AFC72" s="37"/>
      <c r="AFD72" s="37"/>
      <c r="AFE72" s="37"/>
      <c r="AFF72" s="37"/>
      <c r="AFG72" s="37"/>
      <c r="AFH72" s="37"/>
      <c r="AFI72" s="37"/>
      <c r="AFJ72" s="37"/>
      <c r="AFK72" s="37"/>
      <c r="AFL72" s="37"/>
      <c r="AFM72" s="37"/>
      <c r="AFN72" s="37"/>
      <c r="AFO72" s="37"/>
      <c r="AFP72" s="37"/>
      <c r="AFQ72" s="37"/>
      <c r="AFR72" s="37"/>
      <c r="AFS72" s="37"/>
      <c r="AFT72" s="37"/>
      <c r="AFU72" s="37"/>
      <c r="AFV72" s="37"/>
      <c r="AFW72" s="37"/>
      <c r="AFX72" s="37"/>
      <c r="AFY72" s="37"/>
      <c r="AFZ72" s="37"/>
      <c r="AGA72" s="37"/>
      <c r="AGB72" s="37"/>
      <c r="AGC72" s="37"/>
      <c r="AGD72" s="37"/>
      <c r="AGE72" s="37"/>
      <c r="AGF72" s="37"/>
      <c r="AGG72" s="37"/>
      <c r="AGH72" s="37"/>
      <c r="AGI72" s="37"/>
      <c r="AGJ72" s="37"/>
      <c r="AGK72" s="37"/>
      <c r="AGL72" s="37"/>
      <c r="AGM72" s="37"/>
      <c r="AGN72" s="37"/>
      <c r="AGO72" s="37"/>
      <c r="AGP72" s="37"/>
      <c r="AGQ72" s="37"/>
    </row>
    <row r="73" spans="1:875" x14ac:dyDescent="0.2">
      <c r="A73" s="32">
        <f t="shared" si="0"/>
        <v>39911</v>
      </c>
      <c r="B73" s="33">
        <f t="shared" si="1"/>
        <v>64</v>
      </c>
      <c r="C73" s="81">
        <v>2</v>
      </c>
      <c r="D73" s="31">
        <v>4</v>
      </c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  <c r="UN73" s="37"/>
      <c r="UO73" s="37"/>
      <c r="UP73" s="37"/>
      <c r="UQ73" s="37"/>
      <c r="UR73" s="37"/>
      <c r="US73" s="37"/>
      <c r="UT73" s="37"/>
      <c r="UU73" s="37"/>
      <c r="UV73" s="37"/>
      <c r="UW73" s="37"/>
      <c r="UX73" s="37"/>
      <c r="UY73" s="37"/>
      <c r="UZ73" s="37"/>
      <c r="VA73" s="37"/>
      <c r="VB73" s="37"/>
      <c r="VC73" s="37"/>
      <c r="VD73" s="37"/>
      <c r="VE73" s="37"/>
      <c r="VF73" s="37"/>
      <c r="VG73" s="37"/>
      <c r="VH73" s="37"/>
      <c r="VI73" s="37"/>
      <c r="VJ73" s="37"/>
      <c r="VK73" s="37"/>
      <c r="VL73" s="37"/>
      <c r="VM73" s="37"/>
      <c r="VN73" s="37"/>
      <c r="VO73" s="37"/>
      <c r="VP73" s="37"/>
      <c r="VQ73" s="37"/>
      <c r="VR73" s="37"/>
      <c r="VS73" s="37"/>
      <c r="VT73" s="37"/>
      <c r="VU73" s="37"/>
      <c r="VV73" s="37"/>
      <c r="VW73" s="37"/>
      <c r="VX73" s="37"/>
      <c r="VY73" s="37"/>
      <c r="VZ73" s="37"/>
      <c r="WA73" s="37"/>
      <c r="WB73" s="37"/>
      <c r="WC73" s="37"/>
      <c r="WD73" s="37"/>
      <c r="WE73" s="37"/>
      <c r="WF73" s="37"/>
      <c r="WG73" s="37"/>
      <c r="WH73" s="37"/>
      <c r="WI73" s="37"/>
      <c r="WJ73" s="37"/>
      <c r="WK73" s="37"/>
      <c r="WL73" s="37"/>
      <c r="WM73" s="37"/>
      <c r="WN73" s="37"/>
      <c r="WO73" s="37"/>
      <c r="WP73" s="37"/>
      <c r="WQ73" s="37"/>
      <c r="WR73" s="37"/>
      <c r="WS73" s="37"/>
      <c r="WT73" s="37"/>
      <c r="WU73" s="37"/>
      <c r="WV73" s="37"/>
      <c r="WW73" s="37"/>
      <c r="WX73" s="37"/>
      <c r="WY73" s="37"/>
      <c r="WZ73" s="37"/>
      <c r="XA73" s="37"/>
      <c r="XB73" s="37"/>
      <c r="XC73" s="37"/>
      <c r="XD73" s="37"/>
      <c r="XE73" s="37"/>
      <c r="XF73" s="37"/>
      <c r="XG73" s="37"/>
      <c r="XH73" s="37"/>
      <c r="XI73" s="37"/>
      <c r="XJ73" s="37"/>
      <c r="XK73" s="37"/>
      <c r="XL73" s="37"/>
      <c r="XM73" s="37"/>
      <c r="XN73" s="37"/>
      <c r="XO73" s="37"/>
      <c r="XP73" s="37"/>
      <c r="XQ73" s="37"/>
      <c r="XR73" s="37"/>
      <c r="XS73" s="37"/>
      <c r="XT73" s="37"/>
      <c r="XU73" s="37"/>
      <c r="XV73" s="37"/>
      <c r="XW73" s="37"/>
      <c r="XX73" s="37"/>
      <c r="XY73" s="37"/>
      <c r="XZ73" s="37"/>
      <c r="YA73" s="37"/>
      <c r="YB73" s="37"/>
      <c r="YC73" s="37"/>
      <c r="YD73" s="37"/>
      <c r="YE73" s="37"/>
      <c r="YF73" s="37"/>
      <c r="YG73" s="37"/>
      <c r="YH73" s="37"/>
      <c r="YI73" s="37"/>
      <c r="YJ73" s="37"/>
      <c r="YK73" s="37"/>
      <c r="YL73" s="37"/>
      <c r="YM73" s="37"/>
      <c r="YN73" s="37"/>
      <c r="YO73" s="37"/>
      <c r="YP73" s="37"/>
      <c r="YQ73" s="37"/>
      <c r="YR73" s="37"/>
      <c r="YS73" s="37"/>
      <c r="YT73" s="37"/>
      <c r="YU73" s="37"/>
      <c r="YV73" s="37"/>
      <c r="YW73" s="37"/>
      <c r="YX73" s="37"/>
      <c r="YY73" s="37"/>
      <c r="YZ73" s="37"/>
      <c r="ZA73" s="37"/>
      <c r="ZB73" s="37"/>
      <c r="ZC73" s="37"/>
      <c r="ZD73" s="37"/>
      <c r="ZE73" s="37"/>
      <c r="ZF73" s="37"/>
      <c r="ZG73" s="37"/>
      <c r="ZH73" s="37"/>
      <c r="ZI73" s="37"/>
      <c r="ZJ73" s="37"/>
      <c r="ZK73" s="37"/>
      <c r="ZL73" s="37"/>
      <c r="ZM73" s="37"/>
      <c r="ZN73" s="37"/>
      <c r="ZO73" s="37"/>
      <c r="ZP73" s="37"/>
      <c r="ZQ73" s="37"/>
      <c r="ZR73" s="37"/>
      <c r="ZS73" s="37"/>
      <c r="ZT73" s="37"/>
      <c r="ZU73" s="37"/>
      <c r="ZV73" s="37"/>
      <c r="ZW73" s="37"/>
      <c r="ZX73" s="37"/>
      <c r="ZY73" s="37"/>
      <c r="ZZ73" s="37"/>
      <c r="AAA73" s="37"/>
      <c r="AAB73" s="37"/>
      <c r="AAC73" s="37"/>
      <c r="AAD73" s="37"/>
      <c r="AAE73" s="37"/>
      <c r="AAF73" s="37"/>
      <c r="AAG73" s="37"/>
      <c r="AAH73" s="37"/>
      <c r="AAI73" s="37"/>
      <c r="AAJ73" s="37"/>
      <c r="AAK73" s="37"/>
      <c r="AAL73" s="37"/>
      <c r="AAM73" s="37"/>
      <c r="AAN73" s="37"/>
      <c r="AAO73" s="37"/>
      <c r="AAP73" s="37"/>
      <c r="AAQ73" s="37"/>
      <c r="AAR73" s="37"/>
      <c r="AAS73" s="37"/>
      <c r="AAT73" s="37"/>
      <c r="AAU73" s="37"/>
      <c r="AAV73" s="37"/>
      <c r="AAW73" s="37"/>
      <c r="AAX73" s="37"/>
      <c r="AAY73" s="37"/>
      <c r="AAZ73" s="37"/>
      <c r="ABA73" s="37"/>
      <c r="ABB73" s="37"/>
      <c r="ABC73" s="37"/>
      <c r="ABD73" s="37"/>
      <c r="ABE73" s="37"/>
      <c r="ABF73" s="37"/>
      <c r="ABG73" s="37"/>
      <c r="ABH73" s="37"/>
      <c r="ABI73" s="37"/>
      <c r="ABJ73" s="37"/>
      <c r="ABK73" s="37"/>
      <c r="ABL73" s="37"/>
      <c r="ABM73" s="37"/>
      <c r="ABN73" s="37"/>
      <c r="ABO73" s="37"/>
      <c r="ABP73" s="37"/>
      <c r="ABQ73" s="37"/>
      <c r="ABR73" s="37"/>
      <c r="ABS73" s="37"/>
      <c r="ABT73" s="37"/>
      <c r="ABU73" s="37"/>
      <c r="ABV73" s="37"/>
      <c r="ABW73" s="37"/>
      <c r="ABX73" s="37"/>
      <c r="ABY73" s="37"/>
      <c r="ABZ73" s="37"/>
      <c r="ACA73" s="37"/>
      <c r="ACB73" s="37"/>
      <c r="ACC73" s="37"/>
      <c r="ACD73" s="37"/>
      <c r="ACE73" s="37"/>
      <c r="ACF73" s="37"/>
      <c r="ACG73" s="37"/>
      <c r="ACH73" s="37"/>
      <c r="ACI73" s="37"/>
      <c r="ACJ73" s="37"/>
      <c r="ACK73" s="37"/>
      <c r="ACL73" s="37"/>
      <c r="ACM73" s="37"/>
      <c r="ACN73" s="37"/>
      <c r="ACO73" s="37"/>
      <c r="ACP73" s="37"/>
      <c r="ACQ73" s="37"/>
      <c r="ACR73" s="37"/>
      <c r="ACS73" s="37"/>
      <c r="ACT73" s="37"/>
      <c r="ACU73" s="37"/>
      <c r="ACV73" s="37"/>
      <c r="ACW73" s="37"/>
      <c r="ACX73" s="37"/>
      <c r="ACY73" s="37"/>
      <c r="ACZ73" s="37"/>
      <c r="ADA73" s="37"/>
      <c r="ADB73" s="37"/>
      <c r="ADC73" s="37"/>
      <c r="ADD73" s="37"/>
      <c r="ADE73" s="37"/>
      <c r="ADF73" s="37"/>
      <c r="ADG73" s="37"/>
      <c r="ADH73" s="37"/>
      <c r="ADI73" s="37"/>
      <c r="ADJ73" s="37"/>
      <c r="ADK73" s="37"/>
      <c r="ADL73" s="37"/>
      <c r="ADM73" s="37"/>
      <c r="ADN73" s="37"/>
      <c r="ADO73" s="37"/>
      <c r="ADP73" s="37"/>
      <c r="ADQ73" s="37"/>
      <c r="ADR73" s="37"/>
      <c r="ADS73" s="37"/>
      <c r="ADT73" s="37"/>
      <c r="ADU73" s="37"/>
      <c r="ADV73" s="37"/>
      <c r="ADW73" s="37"/>
      <c r="ADX73" s="37"/>
      <c r="ADY73" s="37"/>
      <c r="ADZ73" s="37"/>
      <c r="AEA73" s="37"/>
      <c r="AEB73" s="37"/>
      <c r="AEC73" s="37"/>
      <c r="AED73" s="37"/>
      <c r="AEE73" s="37"/>
      <c r="AEF73" s="37"/>
      <c r="AEG73" s="37"/>
      <c r="AEH73" s="37"/>
      <c r="AEI73" s="37"/>
      <c r="AEJ73" s="37"/>
      <c r="AEK73" s="37"/>
      <c r="AEL73" s="37"/>
      <c r="AEM73" s="37"/>
      <c r="AEN73" s="37"/>
      <c r="AEO73" s="37"/>
      <c r="AEP73" s="37"/>
      <c r="AEQ73" s="37"/>
      <c r="AER73" s="37"/>
      <c r="AES73" s="37"/>
      <c r="AET73" s="37"/>
      <c r="AEU73" s="37"/>
      <c r="AEV73" s="37"/>
      <c r="AEW73" s="37"/>
      <c r="AEX73" s="37"/>
      <c r="AEY73" s="37"/>
      <c r="AEZ73" s="37"/>
      <c r="AFA73" s="37"/>
      <c r="AFB73" s="37"/>
      <c r="AFC73" s="37"/>
      <c r="AFD73" s="37"/>
      <c r="AFE73" s="37"/>
      <c r="AFF73" s="37"/>
      <c r="AFG73" s="37"/>
      <c r="AFH73" s="37"/>
      <c r="AFI73" s="37"/>
      <c r="AFJ73" s="37"/>
      <c r="AFK73" s="37"/>
      <c r="AFL73" s="37"/>
      <c r="AFM73" s="37"/>
      <c r="AFN73" s="37"/>
      <c r="AFO73" s="37"/>
      <c r="AFP73" s="37"/>
      <c r="AFQ73" s="37"/>
      <c r="AFR73" s="37"/>
      <c r="AFS73" s="37"/>
      <c r="AFT73" s="37"/>
      <c r="AFU73" s="37"/>
      <c r="AFV73" s="37"/>
      <c r="AFW73" s="37"/>
      <c r="AFX73" s="37"/>
      <c r="AFY73" s="37"/>
      <c r="AFZ73" s="37"/>
      <c r="AGA73" s="37"/>
      <c r="AGB73" s="37"/>
      <c r="AGC73" s="37"/>
      <c r="AGD73" s="37"/>
      <c r="AGE73" s="37"/>
      <c r="AGF73" s="37"/>
      <c r="AGG73" s="37"/>
      <c r="AGH73" s="37"/>
      <c r="AGI73" s="37"/>
      <c r="AGJ73" s="37"/>
      <c r="AGK73" s="37"/>
      <c r="AGL73" s="37"/>
      <c r="AGM73" s="37"/>
      <c r="AGN73" s="37"/>
      <c r="AGO73" s="37"/>
      <c r="AGP73" s="37"/>
      <c r="AGQ73" s="37"/>
    </row>
    <row r="74" spans="1:875" x14ac:dyDescent="0.2">
      <c r="A74" s="32">
        <f t="shared" si="0"/>
        <v>39912</v>
      </c>
      <c r="B74" s="33">
        <f t="shared" si="1"/>
        <v>65</v>
      </c>
      <c r="C74" s="81">
        <v>1</v>
      </c>
      <c r="D74" s="31">
        <v>4</v>
      </c>
    </row>
    <row r="75" spans="1:875" x14ac:dyDescent="0.2">
      <c r="A75" s="32">
        <f t="shared" ref="A75:A95" si="2">+A74+1</f>
        <v>39913</v>
      </c>
      <c r="B75" s="33">
        <f t="shared" ref="B75:B94" si="3">+B74+1</f>
        <v>66</v>
      </c>
      <c r="C75" s="81">
        <v>3</v>
      </c>
      <c r="D75" s="31">
        <v>4</v>
      </c>
    </row>
    <row r="76" spans="1:875" x14ac:dyDescent="0.2">
      <c r="A76" s="32">
        <f t="shared" si="2"/>
        <v>39914</v>
      </c>
      <c r="B76" s="33">
        <f t="shared" si="3"/>
        <v>67</v>
      </c>
      <c r="C76" s="81">
        <v>3</v>
      </c>
      <c r="D76" s="31">
        <v>4</v>
      </c>
    </row>
    <row r="77" spans="1:875" x14ac:dyDescent="0.2">
      <c r="A77" s="32">
        <f t="shared" si="2"/>
        <v>39915</v>
      </c>
      <c r="B77" s="33">
        <f t="shared" si="3"/>
        <v>68</v>
      </c>
      <c r="C77" s="81">
        <v>4</v>
      </c>
      <c r="D77" s="31">
        <v>4</v>
      </c>
    </row>
    <row r="78" spans="1:875" x14ac:dyDescent="0.2">
      <c r="A78" s="32">
        <f t="shared" si="2"/>
        <v>39916</v>
      </c>
      <c r="B78" s="33">
        <f t="shared" si="3"/>
        <v>69</v>
      </c>
      <c r="C78" s="81">
        <v>1</v>
      </c>
      <c r="D78" s="31">
        <v>4</v>
      </c>
    </row>
    <row r="79" spans="1:875" x14ac:dyDescent="0.2">
      <c r="A79" s="32">
        <f t="shared" si="2"/>
        <v>39917</v>
      </c>
      <c r="B79" s="33">
        <f t="shared" si="3"/>
        <v>70</v>
      </c>
      <c r="C79" s="81">
        <v>3</v>
      </c>
      <c r="D79" s="31">
        <v>4</v>
      </c>
    </row>
    <row r="80" spans="1:875" x14ac:dyDescent="0.2">
      <c r="A80" s="32">
        <f t="shared" si="2"/>
        <v>39918</v>
      </c>
      <c r="B80" s="33">
        <f t="shared" si="3"/>
        <v>71</v>
      </c>
      <c r="C80" s="81">
        <v>4</v>
      </c>
      <c r="D80" s="31">
        <v>4</v>
      </c>
    </row>
    <row r="81" spans="1:4" x14ac:dyDescent="0.2">
      <c r="A81" s="32">
        <f t="shared" si="2"/>
        <v>39919</v>
      </c>
      <c r="B81" s="33">
        <f t="shared" si="3"/>
        <v>72</v>
      </c>
      <c r="C81" s="81">
        <v>3</v>
      </c>
      <c r="D81" s="31">
        <v>4</v>
      </c>
    </row>
    <row r="82" spans="1:4" x14ac:dyDescent="0.2">
      <c r="A82" s="32">
        <f t="shared" si="2"/>
        <v>39920</v>
      </c>
      <c r="B82" s="33">
        <f t="shared" si="3"/>
        <v>73</v>
      </c>
      <c r="C82" s="81">
        <v>3</v>
      </c>
      <c r="D82" s="31">
        <v>4</v>
      </c>
    </row>
    <row r="83" spans="1:4" x14ac:dyDescent="0.2">
      <c r="A83" s="32">
        <f t="shared" si="2"/>
        <v>39921</v>
      </c>
      <c r="B83" s="33">
        <f t="shared" si="3"/>
        <v>74</v>
      </c>
      <c r="C83" s="81">
        <v>2</v>
      </c>
      <c r="D83" s="31">
        <v>4</v>
      </c>
    </row>
    <row r="84" spans="1:4" x14ac:dyDescent="0.2">
      <c r="A84" s="32">
        <f t="shared" si="2"/>
        <v>39922</v>
      </c>
      <c r="B84" s="33">
        <f t="shared" si="3"/>
        <v>75</v>
      </c>
      <c r="C84" s="81">
        <v>1</v>
      </c>
      <c r="D84" s="31">
        <v>4</v>
      </c>
    </row>
    <row r="85" spans="1:4" x14ac:dyDescent="0.2">
      <c r="A85" s="32">
        <f t="shared" si="2"/>
        <v>39923</v>
      </c>
      <c r="B85" s="33">
        <f t="shared" si="3"/>
        <v>76</v>
      </c>
      <c r="C85" s="81">
        <v>0</v>
      </c>
      <c r="D85" s="31">
        <v>4</v>
      </c>
    </row>
    <row r="86" spans="1:4" x14ac:dyDescent="0.2">
      <c r="A86" s="32">
        <f t="shared" si="2"/>
        <v>39924</v>
      </c>
      <c r="B86" s="33">
        <f t="shared" si="3"/>
        <v>77</v>
      </c>
      <c r="C86" s="81">
        <v>1</v>
      </c>
      <c r="D86" s="31">
        <v>4</v>
      </c>
    </row>
    <row r="87" spans="1:4" x14ac:dyDescent="0.2">
      <c r="A87" s="32">
        <f t="shared" si="2"/>
        <v>39925</v>
      </c>
      <c r="B87" s="33">
        <f t="shared" si="3"/>
        <v>78</v>
      </c>
      <c r="C87" s="81">
        <v>2</v>
      </c>
      <c r="D87" s="31">
        <v>4</v>
      </c>
    </row>
    <row r="88" spans="1:4" x14ac:dyDescent="0.2">
      <c r="A88" s="32">
        <f t="shared" si="2"/>
        <v>39926</v>
      </c>
      <c r="B88" s="33">
        <f t="shared" si="3"/>
        <v>79</v>
      </c>
      <c r="C88" s="81">
        <v>4</v>
      </c>
      <c r="D88" s="31">
        <v>4</v>
      </c>
    </row>
    <row r="89" spans="1:4" x14ac:dyDescent="0.2">
      <c r="A89" s="32">
        <f t="shared" si="2"/>
        <v>39927</v>
      </c>
      <c r="B89" s="33">
        <f t="shared" si="3"/>
        <v>80</v>
      </c>
      <c r="C89" s="81">
        <v>0</v>
      </c>
      <c r="D89" s="31">
        <v>4</v>
      </c>
    </row>
    <row r="90" spans="1:4" x14ac:dyDescent="0.2">
      <c r="A90" s="32">
        <f t="shared" si="2"/>
        <v>39928</v>
      </c>
      <c r="B90" s="33">
        <f t="shared" si="3"/>
        <v>81</v>
      </c>
      <c r="C90" s="81">
        <v>3</v>
      </c>
      <c r="D90" s="31">
        <v>4</v>
      </c>
    </row>
    <row r="91" spans="1:4" x14ac:dyDescent="0.2">
      <c r="A91" s="32">
        <f t="shared" si="2"/>
        <v>39929</v>
      </c>
      <c r="B91" s="33">
        <f t="shared" si="3"/>
        <v>82</v>
      </c>
      <c r="C91" s="81">
        <v>4</v>
      </c>
      <c r="D91" s="31">
        <v>4</v>
      </c>
    </row>
    <row r="92" spans="1:4" x14ac:dyDescent="0.2">
      <c r="A92" s="32">
        <f t="shared" si="2"/>
        <v>39930</v>
      </c>
      <c r="B92" s="33">
        <f t="shared" si="3"/>
        <v>83</v>
      </c>
      <c r="C92" s="81">
        <v>0</v>
      </c>
      <c r="D92" s="31">
        <v>4</v>
      </c>
    </row>
    <row r="93" spans="1:4" x14ac:dyDescent="0.2">
      <c r="A93" s="32">
        <f t="shared" si="2"/>
        <v>39931</v>
      </c>
      <c r="B93" s="33">
        <f t="shared" si="3"/>
        <v>84</v>
      </c>
      <c r="C93" s="81">
        <v>3</v>
      </c>
      <c r="D93" s="31">
        <v>4</v>
      </c>
    </row>
    <row r="94" spans="1:4" ht="17" thickBot="1" x14ac:dyDescent="0.25">
      <c r="A94" s="34">
        <f t="shared" si="2"/>
        <v>39932</v>
      </c>
      <c r="B94" s="35">
        <f t="shared" si="3"/>
        <v>85</v>
      </c>
      <c r="C94" s="82">
        <v>0</v>
      </c>
      <c r="D94" s="36">
        <v>4</v>
      </c>
    </row>
    <row r="95" spans="1:4" x14ac:dyDescent="0.2">
      <c r="A95" s="32">
        <f t="shared" si="2"/>
        <v>39933</v>
      </c>
      <c r="B95" s="33" t="s">
        <v>9</v>
      </c>
      <c r="C95" s="81">
        <v>25</v>
      </c>
      <c r="D95" s="31">
        <v>5</v>
      </c>
    </row>
    <row r="96" spans="1:4" x14ac:dyDescent="0.2">
      <c r="A96" s="32"/>
      <c r="B96" s="33"/>
    </row>
    <row r="97" spans="1:3" x14ac:dyDescent="0.2">
      <c r="A97" s="32"/>
      <c r="B97" s="33"/>
    </row>
    <row r="98" spans="1:3" x14ac:dyDescent="0.2">
      <c r="A98" s="32"/>
      <c r="C98" s="33"/>
    </row>
    <row r="99" spans="1:3" x14ac:dyDescent="0.2">
      <c r="A99" s="32"/>
      <c r="C99" s="33"/>
    </row>
    <row r="100" spans="1:3" x14ac:dyDescent="0.2">
      <c r="A100" s="32"/>
      <c r="C100" s="39"/>
    </row>
  </sheetData>
  <sheetProtection algorithmName="SHA-512" hashValue="YgSHGMl4USX3vVnQQevamh9vpGy2NW1Wbif6MXJPD3uUkkVOjQHqBthl8so6MYh0ZvugJmb1Eo9HC3l6KfZW8A==" saltValue="SNJ37jzxDNjE/1lQa9k6L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A56"/>
  </sheetPr>
  <dimension ref="A2:M95"/>
  <sheetViews>
    <sheetView topLeftCell="D1" workbookViewId="0">
      <selection activeCell="I7" sqref="I7:M7"/>
    </sheetView>
  </sheetViews>
  <sheetFormatPr baseColWidth="10" defaultColWidth="9.1640625" defaultRowHeight="16" x14ac:dyDescent="0.2"/>
  <cols>
    <col min="1" max="14" width="12.83203125" style="1" customWidth="1"/>
    <col min="15" max="16384" width="9.1640625" style="1"/>
  </cols>
  <sheetData>
    <row r="2" spans="1:13" ht="20" x14ac:dyDescent="0.2">
      <c r="A2" s="40" t="s">
        <v>38</v>
      </c>
      <c r="H2" s="40" t="s">
        <v>38</v>
      </c>
    </row>
    <row r="5" spans="1:13" ht="34" x14ac:dyDescent="0.2">
      <c r="A5" s="17" t="s">
        <v>43</v>
      </c>
      <c r="B5" s="79">
        <v>2009</v>
      </c>
      <c r="C5" s="42" t="s">
        <v>12</v>
      </c>
      <c r="H5" s="58" t="str">
        <f>+A5</f>
        <v>Calving Year</v>
      </c>
      <c r="I5" s="59">
        <f>+B5</f>
        <v>2009</v>
      </c>
      <c r="J5" s="42" t="str">
        <f>+C5</f>
        <v>Heifers</v>
      </c>
    </row>
    <row r="6" spans="1:13" x14ac:dyDescent="0.2">
      <c r="D6" s="29"/>
      <c r="E6" s="29"/>
    </row>
    <row r="7" spans="1:13" ht="34" x14ac:dyDescent="0.2">
      <c r="A7" s="48" t="s">
        <v>0</v>
      </c>
      <c r="B7" s="80">
        <v>39848</v>
      </c>
      <c r="I7" s="90" t="s">
        <v>48</v>
      </c>
      <c r="J7" s="91"/>
      <c r="K7" s="91"/>
      <c r="L7" s="91"/>
      <c r="M7" s="92"/>
    </row>
    <row r="8" spans="1:13" ht="34" x14ac:dyDescent="0.2">
      <c r="A8" s="1" t="s">
        <v>7</v>
      </c>
      <c r="B8" s="30" t="s">
        <v>2</v>
      </c>
      <c r="C8" s="28" t="s">
        <v>47</v>
      </c>
      <c r="D8" s="31" t="s">
        <v>3</v>
      </c>
      <c r="I8" s="8">
        <v>1</v>
      </c>
      <c r="J8" s="8">
        <v>2</v>
      </c>
      <c r="K8" s="8">
        <v>3</v>
      </c>
      <c r="L8" s="8">
        <v>4</v>
      </c>
      <c r="M8" s="8">
        <v>5</v>
      </c>
    </row>
    <row r="9" spans="1:13" x14ac:dyDescent="0.2">
      <c r="A9" s="32">
        <f>+B7</f>
        <v>39848</v>
      </c>
      <c r="B9" s="33">
        <v>0</v>
      </c>
      <c r="C9" s="81">
        <v>3</v>
      </c>
      <c r="D9" s="31">
        <v>1</v>
      </c>
      <c r="I9" s="8" t="s">
        <v>4</v>
      </c>
      <c r="J9" s="8" t="s">
        <v>5</v>
      </c>
      <c r="K9" s="8" t="s">
        <v>6</v>
      </c>
      <c r="L9" s="8" t="s">
        <v>13</v>
      </c>
      <c r="M9" s="8" t="s">
        <v>53</v>
      </c>
    </row>
    <row r="10" spans="1:13" x14ac:dyDescent="0.2">
      <c r="A10" s="32">
        <f>+A9+1</f>
        <v>39849</v>
      </c>
      <c r="B10" s="33">
        <f>+B9+1</f>
        <v>1</v>
      </c>
      <c r="C10" s="81">
        <v>0</v>
      </c>
      <c r="D10" s="31">
        <v>1</v>
      </c>
      <c r="I10" s="8">
        <f>SUM(C9:C30)</f>
        <v>25</v>
      </c>
      <c r="J10" s="8">
        <f>SUM(C31:C51)</f>
        <v>17</v>
      </c>
      <c r="K10" s="8">
        <f>SUM(C52:C72)</f>
        <v>1</v>
      </c>
      <c r="L10" s="8">
        <f>SUM(C73:C94)</f>
        <v>5</v>
      </c>
      <c r="M10" s="41">
        <f>SUM(C95)</f>
        <v>3</v>
      </c>
    </row>
    <row r="11" spans="1:13" x14ac:dyDescent="0.2">
      <c r="A11" s="32">
        <f t="shared" ref="A11:A74" si="0">+A10+1</f>
        <v>39850</v>
      </c>
      <c r="B11" s="33">
        <f t="shared" ref="B11:B74" si="1">+B10+1</f>
        <v>2</v>
      </c>
      <c r="C11" s="81">
        <v>1</v>
      </c>
      <c r="D11" s="31">
        <v>1</v>
      </c>
    </row>
    <row r="12" spans="1:13" x14ac:dyDescent="0.2">
      <c r="A12" s="32">
        <f t="shared" si="0"/>
        <v>39851</v>
      </c>
      <c r="B12" s="33">
        <f t="shared" si="1"/>
        <v>3</v>
      </c>
      <c r="C12" s="81">
        <v>6</v>
      </c>
      <c r="D12" s="31">
        <v>1</v>
      </c>
    </row>
    <row r="13" spans="1:13" x14ac:dyDescent="0.2">
      <c r="A13" s="32">
        <f t="shared" si="0"/>
        <v>39852</v>
      </c>
      <c r="B13" s="33">
        <f t="shared" si="1"/>
        <v>4</v>
      </c>
      <c r="C13" s="81">
        <v>1</v>
      </c>
      <c r="D13" s="31">
        <v>1</v>
      </c>
    </row>
    <row r="14" spans="1:13" x14ac:dyDescent="0.2">
      <c r="A14" s="32">
        <f t="shared" si="0"/>
        <v>39853</v>
      </c>
      <c r="B14" s="33">
        <f t="shared" si="1"/>
        <v>5</v>
      </c>
      <c r="C14" s="81"/>
      <c r="D14" s="31">
        <v>1</v>
      </c>
    </row>
    <row r="15" spans="1:13" x14ac:dyDescent="0.2">
      <c r="A15" s="32">
        <f t="shared" si="0"/>
        <v>39854</v>
      </c>
      <c r="B15" s="33">
        <f t="shared" si="1"/>
        <v>6</v>
      </c>
      <c r="C15" s="81">
        <v>1</v>
      </c>
      <c r="D15" s="31">
        <v>1</v>
      </c>
    </row>
    <row r="16" spans="1:13" x14ac:dyDescent="0.2">
      <c r="A16" s="32">
        <f t="shared" si="0"/>
        <v>39855</v>
      </c>
      <c r="B16" s="33">
        <f t="shared" si="1"/>
        <v>7</v>
      </c>
      <c r="C16" s="81">
        <v>3</v>
      </c>
      <c r="D16" s="31">
        <v>1</v>
      </c>
    </row>
    <row r="17" spans="1:4" x14ac:dyDescent="0.2">
      <c r="A17" s="32">
        <f t="shared" si="0"/>
        <v>39856</v>
      </c>
      <c r="B17" s="33">
        <f t="shared" si="1"/>
        <v>8</v>
      </c>
      <c r="C17" s="81"/>
      <c r="D17" s="31">
        <v>1</v>
      </c>
    </row>
    <row r="18" spans="1:4" x14ac:dyDescent="0.2">
      <c r="A18" s="32">
        <f t="shared" si="0"/>
        <v>39857</v>
      </c>
      <c r="B18" s="33">
        <f t="shared" si="1"/>
        <v>9</v>
      </c>
      <c r="C18" s="81">
        <v>1</v>
      </c>
      <c r="D18" s="31">
        <v>1</v>
      </c>
    </row>
    <row r="19" spans="1:4" x14ac:dyDescent="0.2">
      <c r="A19" s="32">
        <f t="shared" si="0"/>
        <v>39858</v>
      </c>
      <c r="B19" s="33">
        <f t="shared" si="1"/>
        <v>10</v>
      </c>
      <c r="C19" s="81">
        <v>1</v>
      </c>
      <c r="D19" s="31">
        <v>1</v>
      </c>
    </row>
    <row r="20" spans="1:4" x14ac:dyDescent="0.2">
      <c r="A20" s="32">
        <f t="shared" si="0"/>
        <v>39859</v>
      </c>
      <c r="B20" s="33">
        <f t="shared" si="1"/>
        <v>11</v>
      </c>
      <c r="C20" s="81">
        <v>2</v>
      </c>
      <c r="D20" s="31">
        <v>1</v>
      </c>
    </row>
    <row r="21" spans="1:4" x14ac:dyDescent="0.2">
      <c r="A21" s="32">
        <f t="shared" si="0"/>
        <v>39860</v>
      </c>
      <c r="B21" s="33">
        <f t="shared" si="1"/>
        <v>12</v>
      </c>
      <c r="C21" s="81">
        <v>1</v>
      </c>
      <c r="D21" s="31">
        <v>1</v>
      </c>
    </row>
    <row r="22" spans="1:4" x14ac:dyDescent="0.2">
      <c r="A22" s="32">
        <f t="shared" si="0"/>
        <v>39861</v>
      </c>
      <c r="B22" s="33">
        <f t="shared" si="1"/>
        <v>13</v>
      </c>
      <c r="C22" s="81">
        <v>1</v>
      </c>
      <c r="D22" s="31">
        <v>1</v>
      </c>
    </row>
    <row r="23" spans="1:4" x14ac:dyDescent="0.2">
      <c r="A23" s="32">
        <f t="shared" si="0"/>
        <v>39862</v>
      </c>
      <c r="B23" s="33">
        <f t="shared" si="1"/>
        <v>14</v>
      </c>
      <c r="C23" s="81"/>
      <c r="D23" s="31">
        <v>1</v>
      </c>
    </row>
    <row r="24" spans="1:4" x14ac:dyDescent="0.2">
      <c r="A24" s="32">
        <f t="shared" si="0"/>
        <v>39863</v>
      </c>
      <c r="B24" s="33">
        <f t="shared" si="1"/>
        <v>15</v>
      </c>
      <c r="C24" s="81"/>
      <c r="D24" s="31">
        <v>1</v>
      </c>
    </row>
    <row r="25" spans="1:4" x14ac:dyDescent="0.2">
      <c r="A25" s="32">
        <f t="shared" si="0"/>
        <v>39864</v>
      </c>
      <c r="B25" s="33">
        <f t="shared" si="1"/>
        <v>16</v>
      </c>
      <c r="C25" s="81">
        <v>2</v>
      </c>
      <c r="D25" s="31">
        <v>1</v>
      </c>
    </row>
    <row r="26" spans="1:4" x14ac:dyDescent="0.2">
      <c r="A26" s="32">
        <f t="shared" si="0"/>
        <v>39865</v>
      </c>
      <c r="B26" s="33">
        <f t="shared" si="1"/>
        <v>17</v>
      </c>
      <c r="C26" s="81">
        <v>1</v>
      </c>
      <c r="D26" s="31">
        <v>1</v>
      </c>
    </row>
    <row r="27" spans="1:4" x14ac:dyDescent="0.2">
      <c r="A27" s="32">
        <f t="shared" si="0"/>
        <v>39866</v>
      </c>
      <c r="B27" s="33">
        <f t="shared" si="1"/>
        <v>18</v>
      </c>
      <c r="C27" s="81">
        <v>1</v>
      </c>
      <c r="D27" s="31">
        <v>1</v>
      </c>
    </row>
    <row r="28" spans="1:4" x14ac:dyDescent="0.2">
      <c r="A28" s="32">
        <f t="shared" si="0"/>
        <v>39867</v>
      </c>
      <c r="B28" s="33">
        <f t="shared" si="1"/>
        <v>19</v>
      </c>
      <c r="C28" s="81"/>
      <c r="D28" s="31">
        <v>1</v>
      </c>
    </row>
    <row r="29" spans="1:4" x14ac:dyDescent="0.2">
      <c r="A29" s="32">
        <f t="shared" si="0"/>
        <v>39868</v>
      </c>
      <c r="B29" s="33">
        <f t="shared" si="1"/>
        <v>20</v>
      </c>
      <c r="C29" s="81"/>
      <c r="D29" s="31">
        <v>1</v>
      </c>
    </row>
    <row r="30" spans="1:4" ht="17" thickBot="1" x14ac:dyDescent="0.25">
      <c r="A30" s="34">
        <f t="shared" si="0"/>
        <v>39869</v>
      </c>
      <c r="B30" s="35">
        <f t="shared" si="1"/>
        <v>21</v>
      </c>
      <c r="C30" s="82"/>
      <c r="D30" s="36">
        <v>1</v>
      </c>
    </row>
    <row r="31" spans="1:4" x14ac:dyDescent="0.2">
      <c r="A31" s="32">
        <f t="shared" si="0"/>
        <v>39870</v>
      </c>
      <c r="B31" s="33">
        <f t="shared" si="1"/>
        <v>22</v>
      </c>
      <c r="C31" s="81">
        <v>1</v>
      </c>
      <c r="D31" s="31">
        <v>2</v>
      </c>
    </row>
    <row r="32" spans="1:4" x14ac:dyDescent="0.2">
      <c r="A32" s="32">
        <f t="shared" si="0"/>
        <v>39871</v>
      </c>
      <c r="B32" s="33">
        <f t="shared" si="1"/>
        <v>23</v>
      </c>
      <c r="C32" s="81"/>
      <c r="D32" s="31">
        <v>2</v>
      </c>
    </row>
    <row r="33" spans="1:4" x14ac:dyDescent="0.2">
      <c r="A33" s="32">
        <f t="shared" si="0"/>
        <v>39872</v>
      </c>
      <c r="B33" s="33">
        <f t="shared" si="1"/>
        <v>24</v>
      </c>
      <c r="C33" s="81"/>
      <c r="D33" s="31">
        <v>2</v>
      </c>
    </row>
    <row r="34" spans="1:4" x14ac:dyDescent="0.2">
      <c r="A34" s="32">
        <f t="shared" si="0"/>
        <v>39873</v>
      </c>
      <c r="B34" s="33">
        <f t="shared" si="1"/>
        <v>25</v>
      </c>
      <c r="C34" s="81">
        <v>1</v>
      </c>
      <c r="D34" s="31">
        <v>2</v>
      </c>
    </row>
    <row r="35" spans="1:4" x14ac:dyDescent="0.2">
      <c r="A35" s="32">
        <f t="shared" si="0"/>
        <v>39874</v>
      </c>
      <c r="B35" s="33">
        <f t="shared" si="1"/>
        <v>26</v>
      </c>
      <c r="C35" s="81"/>
      <c r="D35" s="31">
        <v>2</v>
      </c>
    </row>
    <row r="36" spans="1:4" x14ac:dyDescent="0.2">
      <c r="A36" s="32">
        <f t="shared" si="0"/>
        <v>39875</v>
      </c>
      <c r="B36" s="33">
        <f t="shared" si="1"/>
        <v>27</v>
      </c>
      <c r="C36" s="81">
        <v>2</v>
      </c>
      <c r="D36" s="31">
        <v>2</v>
      </c>
    </row>
    <row r="37" spans="1:4" x14ac:dyDescent="0.2">
      <c r="A37" s="32">
        <f t="shared" si="0"/>
        <v>39876</v>
      </c>
      <c r="B37" s="33">
        <f t="shared" si="1"/>
        <v>28</v>
      </c>
      <c r="C37" s="81"/>
      <c r="D37" s="31">
        <v>2</v>
      </c>
    </row>
    <row r="38" spans="1:4" x14ac:dyDescent="0.2">
      <c r="A38" s="32">
        <f t="shared" si="0"/>
        <v>39877</v>
      </c>
      <c r="B38" s="33">
        <f t="shared" si="1"/>
        <v>29</v>
      </c>
      <c r="C38" s="81">
        <v>1</v>
      </c>
      <c r="D38" s="31">
        <v>2</v>
      </c>
    </row>
    <row r="39" spans="1:4" x14ac:dyDescent="0.2">
      <c r="A39" s="32">
        <f t="shared" si="0"/>
        <v>39878</v>
      </c>
      <c r="B39" s="33">
        <f t="shared" si="1"/>
        <v>30</v>
      </c>
      <c r="C39" s="81"/>
      <c r="D39" s="31">
        <v>2</v>
      </c>
    </row>
    <row r="40" spans="1:4" x14ac:dyDescent="0.2">
      <c r="A40" s="32">
        <f t="shared" si="0"/>
        <v>39879</v>
      </c>
      <c r="B40" s="33">
        <f t="shared" si="1"/>
        <v>31</v>
      </c>
      <c r="C40" s="81">
        <v>1</v>
      </c>
      <c r="D40" s="31">
        <v>2</v>
      </c>
    </row>
    <row r="41" spans="1:4" x14ac:dyDescent="0.2">
      <c r="A41" s="32">
        <f t="shared" si="0"/>
        <v>39880</v>
      </c>
      <c r="B41" s="33">
        <f t="shared" si="1"/>
        <v>32</v>
      </c>
      <c r="C41" s="81">
        <v>1</v>
      </c>
      <c r="D41" s="31">
        <v>2</v>
      </c>
    </row>
    <row r="42" spans="1:4" x14ac:dyDescent="0.2">
      <c r="A42" s="32">
        <f t="shared" si="0"/>
        <v>39881</v>
      </c>
      <c r="B42" s="33">
        <f t="shared" si="1"/>
        <v>33</v>
      </c>
      <c r="C42" s="81">
        <v>1</v>
      </c>
      <c r="D42" s="31">
        <v>2</v>
      </c>
    </row>
    <row r="43" spans="1:4" x14ac:dyDescent="0.2">
      <c r="A43" s="32">
        <f t="shared" si="0"/>
        <v>39882</v>
      </c>
      <c r="B43" s="33">
        <f t="shared" si="1"/>
        <v>34</v>
      </c>
      <c r="C43" s="81">
        <v>1</v>
      </c>
      <c r="D43" s="31">
        <v>2</v>
      </c>
    </row>
    <row r="44" spans="1:4" x14ac:dyDescent="0.2">
      <c r="A44" s="32">
        <f t="shared" si="0"/>
        <v>39883</v>
      </c>
      <c r="B44" s="33">
        <f t="shared" si="1"/>
        <v>35</v>
      </c>
      <c r="C44" s="81"/>
      <c r="D44" s="31">
        <v>2</v>
      </c>
    </row>
    <row r="45" spans="1:4" x14ac:dyDescent="0.2">
      <c r="A45" s="32">
        <f t="shared" si="0"/>
        <v>39884</v>
      </c>
      <c r="B45" s="33">
        <f t="shared" si="1"/>
        <v>36</v>
      </c>
      <c r="C45" s="81">
        <v>1</v>
      </c>
      <c r="D45" s="31">
        <v>2</v>
      </c>
    </row>
    <row r="46" spans="1:4" x14ac:dyDescent="0.2">
      <c r="A46" s="32">
        <f t="shared" si="0"/>
        <v>39885</v>
      </c>
      <c r="B46" s="33">
        <f t="shared" si="1"/>
        <v>37</v>
      </c>
      <c r="C46" s="81">
        <v>3</v>
      </c>
      <c r="D46" s="31">
        <v>2</v>
      </c>
    </row>
    <row r="47" spans="1:4" x14ac:dyDescent="0.2">
      <c r="A47" s="32">
        <f t="shared" si="0"/>
        <v>39886</v>
      </c>
      <c r="B47" s="33">
        <f t="shared" si="1"/>
        <v>38</v>
      </c>
      <c r="C47" s="81"/>
      <c r="D47" s="31">
        <v>2</v>
      </c>
    </row>
    <row r="48" spans="1:4" x14ac:dyDescent="0.2">
      <c r="A48" s="32">
        <f t="shared" si="0"/>
        <v>39887</v>
      </c>
      <c r="B48" s="33">
        <f t="shared" si="1"/>
        <v>39</v>
      </c>
      <c r="C48" s="81">
        <v>2</v>
      </c>
      <c r="D48" s="31">
        <v>2</v>
      </c>
    </row>
    <row r="49" spans="1:4" x14ac:dyDescent="0.2">
      <c r="A49" s="32">
        <f t="shared" si="0"/>
        <v>39888</v>
      </c>
      <c r="B49" s="33">
        <f t="shared" si="1"/>
        <v>40</v>
      </c>
      <c r="C49" s="81">
        <v>1</v>
      </c>
      <c r="D49" s="31">
        <v>2</v>
      </c>
    </row>
    <row r="50" spans="1:4" x14ac:dyDescent="0.2">
      <c r="A50" s="32">
        <f t="shared" si="0"/>
        <v>39889</v>
      </c>
      <c r="B50" s="33">
        <f t="shared" si="1"/>
        <v>41</v>
      </c>
      <c r="C50" s="81">
        <v>1</v>
      </c>
      <c r="D50" s="31">
        <v>2</v>
      </c>
    </row>
    <row r="51" spans="1:4" ht="17" thickBot="1" x14ac:dyDescent="0.25">
      <c r="A51" s="34">
        <f t="shared" si="0"/>
        <v>39890</v>
      </c>
      <c r="B51" s="35">
        <f t="shared" si="1"/>
        <v>42</v>
      </c>
      <c r="C51" s="82"/>
      <c r="D51" s="36">
        <v>2</v>
      </c>
    </row>
    <row r="52" spans="1:4" x14ac:dyDescent="0.2">
      <c r="A52" s="32">
        <f t="shared" si="0"/>
        <v>39891</v>
      </c>
      <c r="B52" s="33">
        <f t="shared" si="1"/>
        <v>43</v>
      </c>
      <c r="C52" s="81"/>
      <c r="D52" s="31">
        <v>3</v>
      </c>
    </row>
    <row r="53" spans="1:4" x14ac:dyDescent="0.2">
      <c r="A53" s="32">
        <f t="shared" si="0"/>
        <v>39892</v>
      </c>
      <c r="B53" s="33">
        <f t="shared" si="1"/>
        <v>44</v>
      </c>
      <c r="C53" s="81"/>
      <c r="D53" s="31">
        <v>3</v>
      </c>
    </row>
    <row r="54" spans="1:4" x14ac:dyDescent="0.2">
      <c r="A54" s="32">
        <f t="shared" si="0"/>
        <v>39893</v>
      </c>
      <c r="B54" s="33">
        <f t="shared" si="1"/>
        <v>45</v>
      </c>
      <c r="C54" s="81"/>
      <c r="D54" s="31">
        <v>3</v>
      </c>
    </row>
    <row r="55" spans="1:4" x14ac:dyDescent="0.2">
      <c r="A55" s="32">
        <f t="shared" si="0"/>
        <v>39894</v>
      </c>
      <c r="B55" s="33">
        <f t="shared" si="1"/>
        <v>46</v>
      </c>
      <c r="C55" s="81"/>
      <c r="D55" s="31">
        <v>3</v>
      </c>
    </row>
    <row r="56" spans="1:4" x14ac:dyDescent="0.2">
      <c r="A56" s="32">
        <f t="shared" si="0"/>
        <v>39895</v>
      </c>
      <c r="B56" s="33">
        <f t="shared" si="1"/>
        <v>47</v>
      </c>
      <c r="C56" s="81">
        <v>1</v>
      </c>
      <c r="D56" s="31">
        <v>3</v>
      </c>
    </row>
    <row r="57" spans="1:4" x14ac:dyDescent="0.2">
      <c r="A57" s="32">
        <f t="shared" si="0"/>
        <v>39896</v>
      </c>
      <c r="B57" s="33">
        <f t="shared" si="1"/>
        <v>48</v>
      </c>
      <c r="C57" s="81"/>
      <c r="D57" s="31">
        <v>3</v>
      </c>
    </row>
    <row r="58" spans="1:4" x14ac:dyDescent="0.2">
      <c r="A58" s="32">
        <f t="shared" si="0"/>
        <v>39897</v>
      </c>
      <c r="B58" s="33">
        <f t="shared" si="1"/>
        <v>49</v>
      </c>
      <c r="C58" s="81"/>
      <c r="D58" s="31">
        <v>3</v>
      </c>
    </row>
    <row r="59" spans="1:4" x14ac:dyDescent="0.2">
      <c r="A59" s="32">
        <f t="shared" si="0"/>
        <v>39898</v>
      </c>
      <c r="B59" s="33">
        <f t="shared" si="1"/>
        <v>50</v>
      </c>
      <c r="C59" s="81"/>
      <c r="D59" s="31">
        <v>3</v>
      </c>
    </row>
    <row r="60" spans="1:4" x14ac:dyDescent="0.2">
      <c r="A60" s="32">
        <f t="shared" si="0"/>
        <v>39899</v>
      </c>
      <c r="B60" s="33">
        <f t="shared" si="1"/>
        <v>51</v>
      </c>
      <c r="C60" s="81"/>
      <c r="D60" s="31">
        <v>3</v>
      </c>
    </row>
    <row r="61" spans="1:4" x14ac:dyDescent="0.2">
      <c r="A61" s="32">
        <f t="shared" si="0"/>
        <v>39900</v>
      </c>
      <c r="B61" s="33">
        <f t="shared" si="1"/>
        <v>52</v>
      </c>
      <c r="C61" s="81"/>
      <c r="D61" s="31">
        <v>3</v>
      </c>
    </row>
    <row r="62" spans="1:4" x14ac:dyDescent="0.2">
      <c r="A62" s="32">
        <f t="shared" si="0"/>
        <v>39901</v>
      </c>
      <c r="B62" s="33">
        <f t="shared" si="1"/>
        <v>53</v>
      </c>
      <c r="C62" s="81"/>
      <c r="D62" s="31">
        <v>3</v>
      </c>
    </row>
    <row r="63" spans="1:4" x14ac:dyDescent="0.2">
      <c r="A63" s="32">
        <f t="shared" si="0"/>
        <v>39902</v>
      </c>
      <c r="B63" s="33">
        <f t="shared" si="1"/>
        <v>54</v>
      </c>
      <c r="C63" s="81"/>
      <c r="D63" s="31">
        <v>3</v>
      </c>
    </row>
    <row r="64" spans="1:4" x14ac:dyDescent="0.2">
      <c r="A64" s="32">
        <f t="shared" si="0"/>
        <v>39903</v>
      </c>
      <c r="B64" s="33">
        <f t="shared" si="1"/>
        <v>55</v>
      </c>
      <c r="C64" s="81"/>
      <c r="D64" s="31">
        <v>3</v>
      </c>
    </row>
    <row r="65" spans="1:4" x14ac:dyDescent="0.2">
      <c r="A65" s="32">
        <f t="shared" si="0"/>
        <v>39904</v>
      </c>
      <c r="B65" s="33">
        <f t="shared" si="1"/>
        <v>56</v>
      </c>
      <c r="C65" s="81"/>
      <c r="D65" s="31">
        <v>3</v>
      </c>
    </row>
    <row r="66" spans="1:4" x14ac:dyDescent="0.2">
      <c r="A66" s="32">
        <f t="shared" si="0"/>
        <v>39905</v>
      </c>
      <c r="B66" s="33">
        <f t="shared" si="1"/>
        <v>57</v>
      </c>
      <c r="C66" s="81"/>
      <c r="D66" s="31">
        <v>3</v>
      </c>
    </row>
    <row r="67" spans="1:4" x14ac:dyDescent="0.2">
      <c r="A67" s="32">
        <f t="shared" si="0"/>
        <v>39906</v>
      </c>
      <c r="B67" s="33">
        <f t="shared" si="1"/>
        <v>58</v>
      </c>
      <c r="C67" s="81"/>
      <c r="D67" s="31">
        <v>3</v>
      </c>
    </row>
    <row r="68" spans="1:4" x14ac:dyDescent="0.2">
      <c r="A68" s="32">
        <f t="shared" si="0"/>
        <v>39907</v>
      </c>
      <c r="B68" s="33">
        <f t="shared" si="1"/>
        <v>59</v>
      </c>
      <c r="C68" s="81"/>
      <c r="D68" s="31">
        <v>3</v>
      </c>
    </row>
    <row r="69" spans="1:4" x14ac:dyDescent="0.2">
      <c r="A69" s="32">
        <f t="shared" si="0"/>
        <v>39908</v>
      </c>
      <c r="B69" s="33">
        <f t="shared" si="1"/>
        <v>60</v>
      </c>
      <c r="C69" s="81"/>
      <c r="D69" s="31">
        <v>3</v>
      </c>
    </row>
    <row r="70" spans="1:4" x14ac:dyDescent="0.2">
      <c r="A70" s="32">
        <f t="shared" si="0"/>
        <v>39909</v>
      </c>
      <c r="B70" s="33">
        <f t="shared" si="1"/>
        <v>61</v>
      </c>
      <c r="C70" s="81"/>
      <c r="D70" s="31">
        <v>3</v>
      </c>
    </row>
    <row r="71" spans="1:4" x14ac:dyDescent="0.2">
      <c r="A71" s="32">
        <f t="shared" si="0"/>
        <v>39910</v>
      </c>
      <c r="B71" s="33">
        <f t="shared" si="1"/>
        <v>62</v>
      </c>
      <c r="C71" s="81"/>
      <c r="D71" s="31">
        <v>3</v>
      </c>
    </row>
    <row r="72" spans="1:4" ht="17" thickBot="1" x14ac:dyDescent="0.25">
      <c r="A72" s="34">
        <f t="shared" si="0"/>
        <v>39911</v>
      </c>
      <c r="B72" s="35">
        <f t="shared" si="1"/>
        <v>63</v>
      </c>
      <c r="C72" s="82"/>
      <c r="D72" s="36">
        <v>3</v>
      </c>
    </row>
    <row r="73" spans="1:4" x14ac:dyDescent="0.2">
      <c r="A73" s="32">
        <f t="shared" si="0"/>
        <v>39912</v>
      </c>
      <c r="B73" s="33">
        <f t="shared" si="1"/>
        <v>64</v>
      </c>
      <c r="C73" s="81">
        <v>1</v>
      </c>
      <c r="D73" s="31">
        <v>4</v>
      </c>
    </row>
    <row r="74" spans="1:4" x14ac:dyDescent="0.2">
      <c r="A74" s="32">
        <f t="shared" si="0"/>
        <v>39913</v>
      </c>
      <c r="B74" s="33">
        <f t="shared" si="1"/>
        <v>65</v>
      </c>
      <c r="C74" s="81"/>
      <c r="D74" s="31">
        <v>4</v>
      </c>
    </row>
    <row r="75" spans="1:4" x14ac:dyDescent="0.2">
      <c r="A75" s="32">
        <f t="shared" ref="A75:A95" si="2">+A74+1</f>
        <v>39914</v>
      </c>
      <c r="B75" s="33">
        <f t="shared" ref="B75:B94" si="3">+B74+1</f>
        <v>66</v>
      </c>
      <c r="C75" s="81"/>
      <c r="D75" s="31">
        <v>4</v>
      </c>
    </row>
    <row r="76" spans="1:4" x14ac:dyDescent="0.2">
      <c r="A76" s="32">
        <f t="shared" si="2"/>
        <v>39915</v>
      </c>
      <c r="B76" s="33">
        <f t="shared" si="3"/>
        <v>67</v>
      </c>
      <c r="C76" s="81"/>
      <c r="D76" s="31">
        <v>4</v>
      </c>
    </row>
    <row r="77" spans="1:4" x14ac:dyDescent="0.2">
      <c r="A77" s="32">
        <f t="shared" si="2"/>
        <v>39916</v>
      </c>
      <c r="B77" s="33">
        <f t="shared" si="3"/>
        <v>68</v>
      </c>
      <c r="C77" s="81"/>
      <c r="D77" s="31">
        <v>4</v>
      </c>
    </row>
    <row r="78" spans="1:4" x14ac:dyDescent="0.2">
      <c r="A78" s="32">
        <f t="shared" si="2"/>
        <v>39917</v>
      </c>
      <c r="B78" s="33">
        <f t="shared" si="3"/>
        <v>69</v>
      </c>
      <c r="C78" s="81"/>
      <c r="D78" s="31">
        <v>4</v>
      </c>
    </row>
    <row r="79" spans="1:4" x14ac:dyDescent="0.2">
      <c r="A79" s="32">
        <f t="shared" si="2"/>
        <v>39918</v>
      </c>
      <c r="B79" s="33">
        <f t="shared" si="3"/>
        <v>70</v>
      </c>
      <c r="C79" s="81">
        <v>1</v>
      </c>
      <c r="D79" s="31">
        <v>4</v>
      </c>
    </row>
    <row r="80" spans="1:4" x14ac:dyDescent="0.2">
      <c r="A80" s="32">
        <f t="shared" si="2"/>
        <v>39919</v>
      </c>
      <c r="B80" s="33">
        <f t="shared" si="3"/>
        <v>71</v>
      </c>
      <c r="C80" s="81"/>
      <c r="D80" s="31">
        <v>4</v>
      </c>
    </row>
    <row r="81" spans="1:4" x14ac:dyDescent="0.2">
      <c r="A81" s="32">
        <f t="shared" si="2"/>
        <v>39920</v>
      </c>
      <c r="B81" s="33">
        <f t="shared" si="3"/>
        <v>72</v>
      </c>
      <c r="C81" s="81"/>
      <c r="D81" s="31">
        <v>4</v>
      </c>
    </row>
    <row r="82" spans="1:4" x14ac:dyDescent="0.2">
      <c r="A82" s="32">
        <f t="shared" si="2"/>
        <v>39921</v>
      </c>
      <c r="B82" s="33">
        <f t="shared" si="3"/>
        <v>73</v>
      </c>
      <c r="C82" s="81"/>
      <c r="D82" s="31">
        <v>4</v>
      </c>
    </row>
    <row r="83" spans="1:4" x14ac:dyDescent="0.2">
      <c r="A83" s="32">
        <f t="shared" si="2"/>
        <v>39922</v>
      </c>
      <c r="B83" s="33">
        <f t="shared" si="3"/>
        <v>74</v>
      </c>
      <c r="C83" s="81"/>
      <c r="D83" s="31">
        <v>4</v>
      </c>
    </row>
    <row r="84" spans="1:4" x14ac:dyDescent="0.2">
      <c r="A84" s="32">
        <f t="shared" si="2"/>
        <v>39923</v>
      </c>
      <c r="B84" s="33">
        <f t="shared" si="3"/>
        <v>75</v>
      </c>
      <c r="C84" s="81"/>
      <c r="D84" s="31">
        <v>4</v>
      </c>
    </row>
    <row r="85" spans="1:4" x14ac:dyDescent="0.2">
      <c r="A85" s="32">
        <f t="shared" si="2"/>
        <v>39924</v>
      </c>
      <c r="B85" s="33">
        <f t="shared" si="3"/>
        <v>76</v>
      </c>
      <c r="C85" s="81"/>
      <c r="D85" s="31">
        <v>4</v>
      </c>
    </row>
    <row r="86" spans="1:4" x14ac:dyDescent="0.2">
      <c r="A86" s="32">
        <f t="shared" si="2"/>
        <v>39925</v>
      </c>
      <c r="B86" s="33">
        <f t="shared" si="3"/>
        <v>77</v>
      </c>
      <c r="C86" s="81"/>
      <c r="D86" s="31">
        <v>4</v>
      </c>
    </row>
    <row r="87" spans="1:4" x14ac:dyDescent="0.2">
      <c r="A87" s="32">
        <f t="shared" si="2"/>
        <v>39926</v>
      </c>
      <c r="B87" s="33">
        <f t="shared" si="3"/>
        <v>78</v>
      </c>
      <c r="C87" s="81">
        <v>1</v>
      </c>
      <c r="D87" s="31">
        <v>4</v>
      </c>
    </row>
    <row r="88" spans="1:4" x14ac:dyDescent="0.2">
      <c r="A88" s="32">
        <f t="shared" si="2"/>
        <v>39927</v>
      </c>
      <c r="B88" s="33">
        <f t="shared" si="3"/>
        <v>79</v>
      </c>
      <c r="C88" s="81"/>
      <c r="D88" s="31">
        <v>4</v>
      </c>
    </row>
    <row r="89" spans="1:4" x14ac:dyDescent="0.2">
      <c r="A89" s="32">
        <f t="shared" si="2"/>
        <v>39928</v>
      </c>
      <c r="B89" s="33">
        <f t="shared" si="3"/>
        <v>80</v>
      </c>
      <c r="C89" s="81"/>
      <c r="D89" s="31">
        <v>4</v>
      </c>
    </row>
    <row r="90" spans="1:4" x14ac:dyDescent="0.2">
      <c r="A90" s="32">
        <f t="shared" si="2"/>
        <v>39929</v>
      </c>
      <c r="B90" s="33">
        <f t="shared" si="3"/>
        <v>81</v>
      </c>
      <c r="C90" s="81">
        <v>2</v>
      </c>
      <c r="D90" s="31">
        <v>4</v>
      </c>
    </row>
    <row r="91" spans="1:4" x14ac:dyDescent="0.2">
      <c r="A91" s="32">
        <f t="shared" si="2"/>
        <v>39930</v>
      </c>
      <c r="B91" s="33">
        <f t="shared" si="3"/>
        <v>82</v>
      </c>
      <c r="C91" s="81"/>
      <c r="D91" s="31">
        <v>4</v>
      </c>
    </row>
    <row r="92" spans="1:4" x14ac:dyDescent="0.2">
      <c r="A92" s="32">
        <f t="shared" si="2"/>
        <v>39931</v>
      </c>
      <c r="B92" s="33">
        <f t="shared" si="3"/>
        <v>83</v>
      </c>
      <c r="C92" s="81"/>
      <c r="D92" s="31">
        <v>4</v>
      </c>
    </row>
    <row r="93" spans="1:4" x14ac:dyDescent="0.2">
      <c r="A93" s="32">
        <f t="shared" si="2"/>
        <v>39932</v>
      </c>
      <c r="B93" s="33">
        <f t="shared" si="3"/>
        <v>84</v>
      </c>
      <c r="C93" s="81"/>
      <c r="D93" s="31">
        <v>4</v>
      </c>
    </row>
    <row r="94" spans="1:4" ht="17" thickBot="1" x14ac:dyDescent="0.25">
      <c r="A94" s="34">
        <f t="shared" si="2"/>
        <v>39933</v>
      </c>
      <c r="B94" s="35">
        <f t="shared" si="3"/>
        <v>85</v>
      </c>
      <c r="C94" s="82"/>
      <c r="D94" s="36">
        <v>4</v>
      </c>
    </row>
    <row r="95" spans="1:4" x14ac:dyDescent="0.2">
      <c r="A95" s="32">
        <f t="shared" si="2"/>
        <v>39934</v>
      </c>
      <c r="B95" s="33" t="s">
        <v>9</v>
      </c>
      <c r="C95" s="81">
        <v>3</v>
      </c>
      <c r="D95" s="31">
        <v>5</v>
      </c>
    </row>
  </sheetData>
  <sheetProtection algorithmName="SHA-512" hashValue="EGo1vbCSUxViQjumkV5bhtkKXGFidr4IoXtnTzAOXq9aT1jezntOl9xBB08IWAWhn4WjtDWwGeKf/wX9yVr6aw==" saltValue="8834XOSdjKs3jXVb9hoziA==" spinCount="100000"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D100"/>
  </sheetPr>
  <dimension ref="A2:Q97"/>
  <sheetViews>
    <sheetView topLeftCell="E1" workbookViewId="0">
      <selection activeCell="I8" sqref="I8:M8"/>
    </sheetView>
  </sheetViews>
  <sheetFormatPr baseColWidth="10" defaultColWidth="9.1640625" defaultRowHeight="16" x14ac:dyDescent="0.2"/>
  <cols>
    <col min="1" max="1" width="9.1640625" style="1"/>
    <col min="2" max="4" width="12.83203125" style="1" customWidth="1"/>
    <col min="5" max="5" width="12.83203125" style="51" customWidth="1"/>
    <col min="6" max="23" width="12.83203125" style="1" customWidth="1"/>
    <col min="24" max="16384" width="9.1640625" style="1"/>
  </cols>
  <sheetData>
    <row r="2" spans="1:17" ht="20" x14ac:dyDescent="0.2">
      <c r="A2" s="40" t="s">
        <v>38</v>
      </c>
      <c r="D2" s="51"/>
      <c r="H2" s="40" t="s">
        <v>38</v>
      </c>
      <c r="O2" s="40"/>
    </row>
    <row r="3" spans="1:17" x14ac:dyDescent="0.2">
      <c r="D3" s="51"/>
    </row>
    <row r="4" spans="1:17" x14ac:dyDescent="0.2">
      <c r="D4" s="51"/>
    </row>
    <row r="5" spans="1:17" ht="34" x14ac:dyDescent="0.2">
      <c r="A5" s="17" t="s">
        <v>43</v>
      </c>
      <c r="B5" s="49">
        <f>'Cow Input Form'!B5</f>
        <v>2009</v>
      </c>
      <c r="C5" s="42" t="s">
        <v>14</v>
      </c>
      <c r="D5" s="51"/>
      <c r="H5" s="58" t="str">
        <f>+A5</f>
        <v>Calving Year</v>
      </c>
      <c r="I5" s="59">
        <f>+B5</f>
        <v>2009</v>
      </c>
      <c r="J5" s="60" t="str">
        <f>+C5</f>
        <v>Combined Herd</v>
      </c>
    </row>
    <row r="6" spans="1:17" x14ac:dyDescent="0.2">
      <c r="D6" s="51"/>
    </row>
    <row r="7" spans="1:17" x14ac:dyDescent="0.2">
      <c r="B7" s="50"/>
      <c r="C7" s="29"/>
      <c r="D7" s="51"/>
    </row>
    <row r="8" spans="1:17" ht="33" customHeight="1" x14ac:dyDescent="0.2">
      <c r="A8" s="48" t="s">
        <v>0</v>
      </c>
      <c r="B8" s="27"/>
      <c r="C8" s="27"/>
      <c r="D8" s="27"/>
      <c r="F8" s="27"/>
      <c r="I8" s="93" t="s">
        <v>49</v>
      </c>
      <c r="J8" s="94"/>
      <c r="K8" s="94"/>
      <c r="L8" s="94"/>
      <c r="M8" s="95"/>
    </row>
    <row r="9" spans="1:17" ht="17" thickBot="1" x14ac:dyDescent="0.25">
      <c r="B9" s="32">
        <f>'Cow Input Form'!B7</f>
        <v>39847</v>
      </c>
      <c r="C9" s="52">
        <f>'Heifer Input Form'!B7</f>
        <v>39848</v>
      </c>
      <c r="D9" s="85"/>
      <c r="E9" s="85"/>
      <c r="F9" s="85"/>
      <c r="I9" s="8">
        <v>1</v>
      </c>
      <c r="J9" s="8">
        <v>2</v>
      </c>
      <c r="K9" s="8">
        <v>3</v>
      </c>
      <c r="L9" s="8">
        <v>4</v>
      </c>
      <c r="M9" s="8">
        <v>5</v>
      </c>
      <c r="N9" s="29"/>
      <c r="O9" s="29"/>
      <c r="P9" s="29"/>
      <c r="Q9" s="29"/>
    </row>
    <row r="10" spans="1:17" ht="35" thickBot="1" x14ac:dyDescent="0.25">
      <c r="B10" s="54" t="s">
        <v>10</v>
      </c>
      <c r="C10" s="55" t="s">
        <v>11</v>
      </c>
      <c r="D10" s="56" t="s">
        <v>47</v>
      </c>
      <c r="E10" s="57" t="s">
        <v>3</v>
      </c>
      <c r="I10" s="8" t="s">
        <v>4</v>
      </c>
      <c r="J10" s="8" t="s">
        <v>5</v>
      </c>
      <c r="K10" s="8" t="s">
        <v>6</v>
      </c>
      <c r="L10" s="8" t="s">
        <v>8</v>
      </c>
      <c r="M10" s="8" t="s">
        <v>53</v>
      </c>
      <c r="N10" s="31"/>
      <c r="O10" s="31"/>
      <c r="P10" s="31"/>
    </row>
    <row r="11" spans="1:17" x14ac:dyDescent="0.2">
      <c r="A11" s="1">
        <v>0</v>
      </c>
      <c r="B11" s="33">
        <f>+'Cow Input Form'!C9</f>
        <v>1</v>
      </c>
      <c r="C11" s="31">
        <f>+'Heifer Input Form'!C9</f>
        <v>3</v>
      </c>
      <c r="D11" s="46">
        <f>+'Heifer Input Form'!C9+'Cow Input Form'!C9</f>
        <v>4</v>
      </c>
      <c r="E11" s="31">
        <v>1</v>
      </c>
      <c r="I11" s="8">
        <f>+'Cow Input Form'!I10+'Heifer Input Form'!I10</f>
        <v>51</v>
      </c>
      <c r="J11" s="8">
        <f>+'Cow Input Form'!J10+'Heifer Input Form'!J10</f>
        <v>45</v>
      </c>
      <c r="K11" s="8">
        <f>+'Cow Input Form'!K10+'Heifer Input Form'!K10</f>
        <v>44</v>
      </c>
      <c r="L11" s="8">
        <f>+'Cow Input Form'!L10+'Heifer Input Form'!L10</f>
        <v>52</v>
      </c>
      <c r="M11" s="8">
        <f>+'Cow Input Form'!M10+'Heifer Input Form'!M10</f>
        <v>28</v>
      </c>
      <c r="N11" s="31"/>
      <c r="O11" s="31"/>
      <c r="P11" s="31"/>
    </row>
    <row r="12" spans="1:17" x14ac:dyDescent="0.2">
      <c r="A12" s="1">
        <f>+A11+1</f>
        <v>1</v>
      </c>
      <c r="B12" s="33">
        <f>+'Cow Input Form'!C10</f>
        <v>0</v>
      </c>
      <c r="C12" s="31">
        <f>+'Heifer Input Form'!C10</f>
        <v>0</v>
      </c>
      <c r="D12" s="46">
        <f>+'Heifer Input Form'!C10+'Cow Input Form'!C10</f>
        <v>0</v>
      </c>
      <c r="E12" s="31">
        <v>1</v>
      </c>
      <c r="N12" s="31"/>
      <c r="O12" s="31"/>
      <c r="P12" s="31"/>
    </row>
    <row r="13" spans="1:17" x14ac:dyDescent="0.2">
      <c r="A13" s="1">
        <f t="shared" ref="A13:A76" si="0">+A12+1</f>
        <v>2</v>
      </c>
      <c r="B13" s="33">
        <f>+'Cow Input Form'!C11</f>
        <v>0</v>
      </c>
      <c r="C13" s="31">
        <f>+'Heifer Input Form'!C11</f>
        <v>1</v>
      </c>
      <c r="D13" s="46">
        <f>+'Heifer Input Form'!C11+'Cow Input Form'!C11</f>
        <v>1</v>
      </c>
      <c r="E13" s="31">
        <v>1</v>
      </c>
    </row>
    <row r="14" spans="1:17" x14ac:dyDescent="0.2">
      <c r="A14" s="1">
        <f t="shared" si="0"/>
        <v>3</v>
      </c>
      <c r="B14" s="33">
        <f>+'Cow Input Form'!C12</f>
        <v>0</v>
      </c>
      <c r="C14" s="31">
        <f>+'Heifer Input Form'!C12</f>
        <v>6</v>
      </c>
      <c r="D14" s="46">
        <f>+'Heifer Input Form'!C12+'Cow Input Form'!C12</f>
        <v>6</v>
      </c>
      <c r="E14" s="31">
        <v>1</v>
      </c>
    </row>
    <row r="15" spans="1:17" x14ac:dyDescent="0.2">
      <c r="A15" s="1">
        <f t="shared" si="0"/>
        <v>4</v>
      </c>
      <c r="B15" s="33">
        <f>+'Cow Input Form'!C13</f>
        <v>0</v>
      </c>
      <c r="C15" s="31">
        <f>+'Heifer Input Form'!C13</f>
        <v>1</v>
      </c>
      <c r="D15" s="46">
        <f>+'Heifer Input Form'!C13+'Cow Input Form'!C13</f>
        <v>1</v>
      </c>
      <c r="E15" s="31">
        <v>1</v>
      </c>
    </row>
    <row r="16" spans="1:17" x14ac:dyDescent="0.2">
      <c r="A16" s="1">
        <f t="shared" si="0"/>
        <v>5</v>
      </c>
      <c r="B16" s="33">
        <f>+'Cow Input Form'!C14</f>
        <v>0</v>
      </c>
      <c r="C16" s="31">
        <f>+'Heifer Input Form'!C14</f>
        <v>0</v>
      </c>
      <c r="D16" s="46">
        <f>+'Heifer Input Form'!C14+'Cow Input Form'!C14</f>
        <v>0</v>
      </c>
      <c r="E16" s="31">
        <v>1</v>
      </c>
    </row>
    <row r="17" spans="1:5" x14ac:dyDescent="0.2">
      <c r="A17" s="1">
        <f t="shared" si="0"/>
        <v>6</v>
      </c>
      <c r="B17" s="33">
        <f>+'Cow Input Form'!C15</f>
        <v>0</v>
      </c>
      <c r="C17" s="31">
        <f>+'Heifer Input Form'!C15</f>
        <v>1</v>
      </c>
      <c r="D17" s="46">
        <f>+'Heifer Input Form'!C15+'Cow Input Form'!C15</f>
        <v>1</v>
      </c>
      <c r="E17" s="31">
        <v>1</v>
      </c>
    </row>
    <row r="18" spans="1:5" x14ac:dyDescent="0.2">
      <c r="A18" s="1">
        <f t="shared" si="0"/>
        <v>7</v>
      </c>
      <c r="B18" s="33">
        <f>+'Cow Input Form'!C16</f>
        <v>0</v>
      </c>
      <c r="C18" s="31">
        <f>+'Heifer Input Form'!C16</f>
        <v>3</v>
      </c>
      <c r="D18" s="46">
        <f>+'Heifer Input Form'!C16+'Cow Input Form'!C16</f>
        <v>3</v>
      </c>
      <c r="E18" s="31">
        <v>1</v>
      </c>
    </row>
    <row r="19" spans="1:5" x14ac:dyDescent="0.2">
      <c r="A19" s="1">
        <f t="shared" si="0"/>
        <v>8</v>
      </c>
      <c r="B19" s="33">
        <f>+'Cow Input Form'!C17</f>
        <v>1</v>
      </c>
      <c r="C19" s="31">
        <f>+'Heifer Input Form'!C17</f>
        <v>0</v>
      </c>
      <c r="D19" s="46">
        <f>+'Heifer Input Form'!C17+'Cow Input Form'!C17</f>
        <v>1</v>
      </c>
      <c r="E19" s="31">
        <v>1</v>
      </c>
    </row>
    <row r="20" spans="1:5" x14ac:dyDescent="0.2">
      <c r="A20" s="1">
        <f t="shared" si="0"/>
        <v>9</v>
      </c>
      <c r="B20" s="33">
        <f>+'Cow Input Form'!C18</f>
        <v>0</v>
      </c>
      <c r="C20" s="31">
        <f>+'Heifer Input Form'!C18</f>
        <v>1</v>
      </c>
      <c r="D20" s="46">
        <f>+'Heifer Input Form'!C18+'Cow Input Form'!C18</f>
        <v>1</v>
      </c>
      <c r="E20" s="31">
        <v>1</v>
      </c>
    </row>
    <row r="21" spans="1:5" x14ac:dyDescent="0.2">
      <c r="A21" s="1">
        <f t="shared" si="0"/>
        <v>10</v>
      </c>
      <c r="B21" s="33">
        <f>+'Cow Input Form'!C19</f>
        <v>1</v>
      </c>
      <c r="C21" s="31">
        <f>+'Heifer Input Form'!C19</f>
        <v>1</v>
      </c>
      <c r="D21" s="46">
        <f>+'Heifer Input Form'!C19+'Cow Input Form'!C19</f>
        <v>2</v>
      </c>
      <c r="E21" s="31">
        <v>1</v>
      </c>
    </row>
    <row r="22" spans="1:5" x14ac:dyDescent="0.2">
      <c r="A22" s="1">
        <f t="shared" si="0"/>
        <v>11</v>
      </c>
      <c r="B22" s="33">
        <f>+'Cow Input Form'!C20</f>
        <v>3</v>
      </c>
      <c r="C22" s="31">
        <f>+'Heifer Input Form'!C20</f>
        <v>2</v>
      </c>
      <c r="D22" s="46">
        <f>+'Heifer Input Form'!C20+'Cow Input Form'!C20</f>
        <v>5</v>
      </c>
      <c r="E22" s="31">
        <v>1</v>
      </c>
    </row>
    <row r="23" spans="1:5" x14ac:dyDescent="0.2">
      <c r="A23" s="1">
        <f t="shared" si="0"/>
        <v>12</v>
      </c>
      <c r="B23" s="33">
        <f>+'Cow Input Form'!C21</f>
        <v>3</v>
      </c>
      <c r="C23" s="31">
        <f>+'Heifer Input Form'!C21</f>
        <v>1</v>
      </c>
      <c r="D23" s="46">
        <f>+'Heifer Input Form'!C21+'Cow Input Form'!C21</f>
        <v>4</v>
      </c>
      <c r="E23" s="31">
        <v>1</v>
      </c>
    </row>
    <row r="24" spans="1:5" x14ac:dyDescent="0.2">
      <c r="A24" s="1">
        <f t="shared" si="0"/>
        <v>13</v>
      </c>
      <c r="B24" s="33">
        <f>+'Cow Input Form'!C22</f>
        <v>2</v>
      </c>
      <c r="C24" s="31">
        <f>+'Heifer Input Form'!C22</f>
        <v>1</v>
      </c>
      <c r="D24" s="46">
        <f>+'Heifer Input Form'!C22+'Cow Input Form'!C22</f>
        <v>3</v>
      </c>
      <c r="E24" s="31">
        <v>1</v>
      </c>
    </row>
    <row r="25" spans="1:5" x14ac:dyDescent="0.2">
      <c r="A25" s="1">
        <f t="shared" si="0"/>
        <v>14</v>
      </c>
      <c r="B25" s="33">
        <f>+'Cow Input Form'!C23</f>
        <v>1</v>
      </c>
      <c r="C25" s="31">
        <f>+'Heifer Input Form'!C23</f>
        <v>0</v>
      </c>
      <c r="D25" s="46">
        <f>+'Heifer Input Form'!C23+'Cow Input Form'!C23</f>
        <v>1</v>
      </c>
      <c r="E25" s="31">
        <v>1</v>
      </c>
    </row>
    <row r="26" spans="1:5" x14ac:dyDescent="0.2">
      <c r="A26" s="1">
        <f t="shared" si="0"/>
        <v>15</v>
      </c>
      <c r="B26" s="33">
        <f>+'Cow Input Form'!C24</f>
        <v>3</v>
      </c>
      <c r="C26" s="31">
        <f>+'Heifer Input Form'!C24</f>
        <v>0</v>
      </c>
      <c r="D26" s="46">
        <f>+'Heifer Input Form'!C24+'Cow Input Form'!C24</f>
        <v>3</v>
      </c>
      <c r="E26" s="31">
        <v>1</v>
      </c>
    </row>
    <row r="27" spans="1:5" x14ac:dyDescent="0.2">
      <c r="A27" s="1">
        <f t="shared" si="0"/>
        <v>16</v>
      </c>
      <c r="B27" s="33">
        <f>+'Cow Input Form'!C25</f>
        <v>0</v>
      </c>
      <c r="C27" s="31">
        <f>+'Heifer Input Form'!C25</f>
        <v>2</v>
      </c>
      <c r="D27" s="46">
        <f>+'Heifer Input Form'!C25+'Cow Input Form'!C25</f>
        <v>2</v>
      </c>
      <c r="E27" s="31">
        <v>1</v>
      </c>
    </row>
    <row r="28" spans="1:5" x14ac:dyDescent="0.2">
      <c r="A28" s="1">
        <f t="shared" si="0"/>
        <v>17</v>
      </c>
      <c r="B28" s="33">
        <f>+'Cow Input Form'!C26</f>
        <v>3</v>
      </c>
      <c r="C28" s="31">
        <f>+'Heifer Input Form'!C26</f>
        <v>1</v>
      </c>
      <c r="D28" s="46">
        <f>+'Heifer Input Form'!C26+'Cow Input Form'!C26</f>
        <v>4</v>
      </c>
      <c r="E28" s="31">
        <v>1</v>
      </c>
    </row>
    <row r="29" spans="1:5" x14ac:dyDescent="0.2">
      <c r="A29" s="1">
        <f t="shared" si="0"/>
        <v>18</v>
      </c>
      <c r="B29" s="33">
        <f>+'Cow Input Form'!C27</f>
        <v>1</v>
      </c>
      <c r="C29" s="31">
        <f>+'Heifer Input Form'!C27</f>
        <v>1</v>
      </c>
      <c r="D29" s="46">
        <f>+'Heifer Input Form'!C27+'Cow Input Form'!C27</f>
        <v>2</v>
      </c>
      <c r="E29" s="31">
        <v>1</v>
      </c>
    </row>
    <row r="30" spans="1:5" x14ac:dyDescent="0.2">
      <c r="A30" s="1">
        <f t="shared" si="0"/>
        <v>19</v>
      </c>
      <c r="B30" s="33">
        <f>+'Cow Input Form'!C28</f>
        <v>2</v>
      </c>
      <c r="C30" s="31">
        <f>+'Heifer Input Form'!C28</f>
        <v>0</v>
      </c>
      <c r="D30" s="46">
        <f>+'Heifer Input Form'!C28+'Cow Input Form'!C28</f>
        <v>2</v>
      </c>
      <c r="E30" s="31">
        <v>1</v>
      </c>
    </row>
    <row r="31" spans="1:5" x14ac:dyDescent="0.2">
      <c r="A31" s="1">
        <f t="shared" si="0"/>
        <v>20</v>
      </c>
      <c r="B31" s="33">
        <f>+'Cow Input Form'!C29</f>
        <v>4</v>
      </c>
      <c r="C31" s="31">
        <f>+'Heifer Input Form'!C29</f>
        <v>0</v>
      </c>
      <c r="D31" s="46">
        <f>+'Heifer Input Form'!C29+'Cow Input Form'!C29</f>
        <v>4</v>
      </c>
      <c r="E31" s="31">
        <v>1</v>
      </c>
    </row>
    <row r="32" spans="1:5" ht="17" thickBot="1" x14ac:dyDescent="0.25">
      <c r="A32" s="1">
        <f t="shared" si="0"/>
        <v>21</v>
      </c>
      <c r="B32" s="35">
        <f>+'Cow Input Form'!C30</f>
        <v>1</v>
      </c>
      <c r="C32" s="36">
        <f>+'Heifer Input Form'!C30</f>
        <v>0</v>
      </c>
      <c r="D32" s="53">
        <f>+'Heifer Input Form'!C30+'Cow Input Form'!C30</f>
        <v>1</v>
      </c>
      <c r="E32" s="36">
        <v>1</v>
      </c>
    </row>
    <row r="33" spans="1:5" x14ac:dyDescent="0.2">
      <c r="A33" s="1">
        <f t="shared" si="0"/>
        <v>22</v>
      </c>
      <c r="B33" s="33">
        <f>+'Cow Input Form'!C31</f>
        <v>3</v>
      </c>
      <c r="C33" s="31">
        <f>+'Heifer Input Form'!C31</f>
        <v>1</v>
      </c>
      <c r="D33" s="46">
        <f>+'Heifer Input Form'!C31+'Cow Input Form'!C31</f>
        <v>4</v>
      </c>
      <c r="E33" s="31">
        <v>2</v>
      </c>
    </row>
    <row r="34" spans="1:5" x14ac:dyDescent="0.2">
      <c r="A34" s="1">
        <f t="shared" si="0"/>
        <v>23</v>
      </c>
      <c r="B34" s="33">
        <f>+'Cow Input Form'!C32</f>
        <v>0</v>
      </c>
      <c r="C34" s="31">
        <f>+'Heifer Input Form'!C32</f>
        <v>0</v>
      </c>
      <c r="D34" s="46">
        <f>+'Heifer Input Form'!C32+'Cow Input Form'!C32</f>
        <v>0</v>
      </c>
      <c r="E34" s="31">
        <v>2</v>
      </c>
    </row>
    <row r="35" spans="1:5" x14ac:dyDescent="0.2">
      <c r="A35" s="1">
        <f t="shared" si="0"/>
        <v>24</v>
      </c>
      <c r="B35" s="33">
        <f>+'Cow Input Form'!C33</f>
        <v>2</v>
      </c>
      <c r="C35" s="31">
        <f>+'Heifer Input Form'!C33</f>
        <v>0</v>
      </c>
      <c r="D35" s="46">
        <f>+'Heifer Input Form'!C33+'Cow Input Form'!C33</f>
        <v>2</v>
      </c>
      <c r="E35" s="31">
        <v>2</v>
      </c>
    </row>
    <row r="36" spans="1:5" x14ac:dyDescent="0.2">
      <c r="A36" s="1">
        <f t="shared" si="0"/>
        <v>25</v>
      </c>
      <c r="B36" s="33">
        <f>+'Cow Input Form'!C34</f>
        <v>2</v>
      </c>
      <c r="C36" s="31">
        <f>+'Heifer Input Form'!C34</f>
        <v>1</v>
      </c>
      <c r="D36" s="46">
        <f>+'Heifer Input Form'!C34+'Cow Input Form'!C34</f>
        <v>3</v>
      </c>
      <c r="E36" s="31">
        <v>2</v>
      </c>
    </row>
    <row r="37" spans="1:5" x14ac:dyDescent="0.2">
      <c r="A37" s="1">
        <f t="shared" si="0"/>
        <v>26</v>
      </c>
      <c r="B37" s="33">
        <f>+'Cow Input Form'!C35</f>
        <v>1</v>
      </c>
      <c r="C37" s="31">
        <f>+'Heifer Input Form'!C35</f>
        <v>0</v>
      </c>
      <c r="D37" s="46">
        <f>+'Heifer Input Form'!C35+'Cow Input Form'!C35</f>
        <v>1</v>
      </c>
      <c r="E37" s="31">
        <v>2</v>
      </c>
    </row>
    <row r="38" spans="1:5" x14ac:dyDescent="0.2">
      <c r="A38" s="1">
        <f t="shared" si="0"/>
        <v>27</v>
      </c>
      <c r="B38" s="33">
        <f>+'Cow Input Form'!C36</f>
        <v>3</v>
      </c>
      <c r="C38" s="31">
        <f>+'Heifer Input Form'!C36</f>
        <v>2</v>
      </c>
      <c r="D38" s="46">
        <f>+'Heifer Input Form'!C36+'Cow Input Form'!C36</f>
        <v>5</v>
      </c>
      <c r="E38" s="31">
        <v>2</v>
      </c>
    </row>
    <row r="39" spans="1:5" x14ac:dyDescent="0.2">
      <c r="A39" s="1">
        <f t="shared" si="0"/>
        <v>28</v>
      </c>
      <c r="B39" s="33">
        <f>+'Cow Input Form'!C37</f>
        <v>1</v>
      </c>
      <c r="C39" s="31">
        <f>+'Heifer Input Form'!C37</f>
        <v>0</v>
      </c>
      <c r="D39" s="46">
        <f>+'Heifer Input Form'!C37+'Cow Input Form'!C37</f>
        <v>1</v>
      </c>
      <c r="E39" s="31">
        <v>2</v>
      </c>
    </row>
    <row r="40" spans="1:5" x14ac:dyDescent="0.2">
      <c r="A40" s="1">
        <f t="shared" si="0"/>
        <v>29</v>
      </c>
      <c r="B40" s="33">
        <f>+'Cow Input Form'!C38</f>
        <v>2</v>
      </c>
      <c r="C40" s="31">
        <f>+'Heifer Input Form'!C38</f>
        <v>1</v>
      </c>
      <c r="D40" s="46">
        <f>+'Heifer Input Form'!C38+'Cow Input Form'!C38</f>
        <v>3</v>
      </c>
      <c r="E40" s="31">
        <v>2</v>
      </c>
    </row>
    <row r="41" spans="1:5" x14ac:dyDescent="0.2">
      <c r="A41" s="1">
        <f t="shared" si="0"/>
        <v>30</v>
      </c>
      <c r="B41" s="33">
        <f>+'Cow Input Form'!C39</f>
        <v>0</v>
      </c>
      <c r="C41" s="31">
        <f>+'Heifer Input Form'!C39</f>
        <v>0</v>
      </c>
      <c r="D41" s="46">
        <f>+'Heifer Input Form'!C39+'Cow Input Form'!C39</f>
        <v>0</v>
      </c>
      <c r="E41" s="31">
        <v>2</v>
      </c>
    </row>
    <row r="42" spans="1:5" x14ac:dyDescent="0.2">
      <c r="A42" s="1">
        <f t="shared" si="0"/>
        <v>31</v>
      </c>
      <c r="B42" s="33">
        <f>+'Cow Input Form'!C40</f>
        <v>0</v>
      </c>
      <c r="C42" s="31">
        <f>+'Heifer Input Form'!C40</f>
        <v>1</v>
      </c>
      <c r="D42" s="46">
        <f>+'Heifer Input Form'!C40+'Cow Input Form'!C40</f>
        <v>1</v>
      </c>
      <c r="E42" s="31">
        <v>2</v>
      </c>
    </row>
    <row r="43" spans="1:5" x14ac:dyDescent="0.2">
      <c r="A43" s="1">
        <f t="shared" si="0"/>
        <v>32</v>
      </c>
      <c r="B43" s="33">
        <f>+'Cow Input Form'!C41</f>
        <v>0</v>
      </c>
      <c r="C43" s="31">
        <f>+'Heifer Input Form'!C41</f>
        <v>1</v>
      </c>
      <c r="D43" s="46">
        <f>+'Heifer Input Form'!C41+'Cow Input Form'!C41</f>
        <v>1</v>
      </c>
      <c r="E43" s="31">
        <v>2</v>
      </c>
    </row>
    <row r="44" spans="1:5" x14ac:dyDescent="0.2">
      <c r="A44" s="1">
        <f t="shared" si="0"/>
        <v>33</v>
      </c>
      <c r="B44" s="33">
        <f>+'Cow Input Form'!C42</f>
        <v>1</v>
      </c>
      <c r="C44" s="31">
        <f>+'Heifer Input Form'!C42</f>
        <v>1</v>
      </c>
      <c r="D44" s="46">
        <f>+'Heifer Input Form'!C42+'Cow Input Form'!C42</f>
        <v>2</v>
      </c>
      <c r="E44" s="31">
        <v>2</v>
      </c>
    </row>
    <row r="45" spans="1:5" x14ac:dyDescent="0.2">
      <c r="A45" s="1">
        <f t="shared" si="0"/>
        <v>34</v>
      </c>
      <c r="B45" s="33">
        <f>+'Cow Input Form'!C43</f>
        <v>2</v>
      </c>
      <c r="C45" s="31">
        <f>+'Heifer Input Form'!C43</f>
        <v>1</v>
      </c>
      <c r="D45" s="46">
        <f>+'Heifer Input Form'!C43+'Cow Input Form'!C43</f>
        <v>3</v>
      </c>
      <c r="E45" s="31">
        <v>2</v>
      </c>
    </row>
    <row r="46" spans="1:5" x14ac:dyDescent="0.2">
      <c r="A46" s="1">
        <f t="shared" si="0"/>
        <v>35</v>
      </c>
      <c r="B46" s="33">
        <f>+'Cow Input Form'!C44</f>
        <v>2</v>
      </c>
      <c r="C46" s="31">
        <f>+'Heifer Input Form'!C44</f>
        <v>0</v>
      </c>
      <c r="D46" s="46">
        <f>+'Heifer Input Form'!C44+'Cow Input Form'!C44</f>
        <v>2</v>
      </c>
      <c r="E46" s="31">
        <v>2</v>
      </c>
    </row>
    <row r="47" spans="1:5" x14ac:dyDescent="0.2">
      <c r="A47" s="1">
        <f t="shared" si="0"/>
        <v>36</v>
      </c>
      <c r="B47" s="33">
        <f>+'Cow Input Form'!C45</f>
        <v>0</v>
      </c>
      <c r="C47" s="31">
        <f>+'Heifer Input Form'!C45</f>
        <v>1</v>
      </c>
      <c r="D47" s="46">
        <f>+'Heifer Input Form'!C45+'Cow Input Form'!C45</f>
        <v>1</v>
      </c>
      <c r="E47" s="31">
        <v>2</v>
      </c>
    </row>
    <row r="48" spans="1:5" x14ac:dyDescent="0.2">
      <c r="A48" s="1">
        <f t="shared" si="0"/>
        <v>37</v>
      </c>
      <c r="B48" s="33">
        <f>+'Cow Input Form'!C46</f>
        <v>0</v>
      </c>
      <c r="C48" s="31">
        <f>+'Heifer Input Form'!C46</f>
        <v>3</v>
      </c>
      <c r="D48" s="46">
        <f>+'Heifer Input Form'!C46+'Cow Input Form'!C46</f>
        <v>3</v>
      </c>
      <c r="E48" s="31">
        <v>2</v>
      </c>
    </row>
    <row r="49" spans="1:5" x14ac:dyDescent="0.2">
      <c r="A49" s="1">
        <f t="shared" si="0"/>
        <v>38</v>
      </c>
      <c r="B49" s="33">
        <f>+'Cow Input Form'!C47</f>
        <v>3</v>
      </c>
      <c r="C49" s="31">
        <f>+'Heifer Input Form'!C47</f>
        <v>0</v>
      </c>
      <c r="D49" s="46">
        <f>+'Heifer Input Form'!C47+'Cow Input Form'!C47</f>
        <v>3</v>
      </c>
      <c r="E49" s="31">
        <v>2</v>
      </c>
    </row>
    <row r="50" spans="1:5" x14ac:dyDescent="0.2">
      <c r="A50" s="1">
        <f t="shared" si="0"/>
        <v>39</v>
      </c>
      <c r="B50" s="33">
        <f>+'Cow Input Form'!C48</f>
        <v>2</v>
      </c>
      <c r="C50" s="31">
        <f>+'Heifer Input Form'!C48</f>
        <v>2</v>
      </c>
      <c r="D50" s="46">
        <f>+'Heifer Input Form'!C48+'Cow Input Form'!C48</f>
        <v>4</v>
      </c>
      <c r="E50" s="31">
        <v>2</v>
      </c>
    </row>
    <row r="51" spans="1:5" x14ac:dyDescent="0.2">
      <c r="A51" s="1">
        <f t="shared" si="0"/>
        <v>40</v>
      </c>
      <c r="B51" s="33">
        <f>+'Cow Input Form'!C49</f>
        <v>1</v>
      </c>
      <c r="C51" s="31">
        <f>+'Heifer Input Form'!C49</f>
        <v>1</v>
      </c>
      <c r="D51" s="46">
        <f>+'Heifer Input Form'!C49+'Cow Input Form'!C49</f>
        <v>2</v>
      </c>
      <c r="E51" s="31">
        <v>2</v>
      </c>
    </row>
    <row r="52" spans="1:5" x14ac:dyDescent="0.2">
      <c r="A52" s="1">
        <f t="shared" si="0"/>
        <v>41</v>
      </c>
      <c r="B52" s="33">
        <f>+'Cow Input Form'!C50</f>
        <v>1</v>
      </c>
      <c r="C52" s="31">
        <f>+'Heifer Input Form'!C50</f>
        <v>1</v>
      </c>
      <c r="D52" s="46">
        <f>+'Heifer Input Form'!C50+'Cow Input Form'!C50</f>
        <v>2</v>
      </c>
      <c r="E52" s="31">
        <v>2</v>
      </c>
    </row>
    <row r="53" spans="1:5" ht="17" thickBot="1" x14ac:dyDescent="0.25">
      <c r="A53" s="1">
        <f t="shared" si="0"/>
        <v>42</v>
      </c>
      <c r="B53" s="35">
        <f>+'Cow Input Form'!C51</f>
        <v>2</v>
      </c>
      <c r="C53" s="36">
        <f>+'Heifer Input Form'!C51</f>
        <v>0</v>
      </c>
      <c r="D53" s="53">
        <f>+'Heifer Input Form'!C51+'Cow Input Form'!C51</f>
        <v>2</v>
      </c>
      <c r="E53" s="36">
        <v>2</v>
      </c>
    </row>
    <row r="54" spans="1:5" x14ac:dyDescent="0.2">
      <c r="A54" s="1">
        <f t="shared" si="0"/>
        <v>43</v>
      </c>
      <c r="B54" s="33">
        <f>+'Cow Input Form'!C52</f>
        <v>1</v>
      </c>
      <c r="C54" s="31">
        <f>+'Heifer Input Form'!C52</f>
        <v>0</v>
      </c>
      <c r="D54" s="46">
        <f>+'Heifer Input Form'!C52+'Cow Input Form'!C52</f>
        <v>1</v>
      </c>
      <c r="E54" s="31">
        <v>3</v>
      </c>
    </row>
    <row r="55" spans="1:5" x14ac:dyDescent="0.2">
      <c r="A55" s="1">
        <f t="shared" si="0"/>
        <v>44</v>
      </c>
      <c r="B55" s="33">
        <f>+'Cow Input Form'!C53</f>
        <v>6</v>
      </c>
      <c r="C55" s="31">
        <f>+'Heifer Input Form'!C53</f>
        <v>0</v>
      </c>
      <c r="D55" s="46">
        <f>+'Heifer Input Form'!C53+'Cow Input Form'!C53</f>
        <v>6</v>
      </c>
      <c r="E55" s="31">
        <v>3</v>
      </c>
    </row>
    <row r="56" spans="1:5" x14ac:dyDescent="0.2">
      <c r="A56" s="1">
        <f t="shared" si="0"/>
        <v>45</v>
      </c>
      <c r="B56" s="33">
        <f>+'Cow Input Form'!C54</f>
        <v>2</v>
      </c>
      <c r="C56" s="31">
        <f>+'Heifer Input Form'!C54</f>
        <v>0</v>
      </c>
      <c r="D56" s="46">
        <f>+'Heifer Input Form'!C54+'Cow Input Form'!C54</f>
        <v>2</v>
      </c>
      <c r="E56" s="31">
        <v>3</v>
      </c>
    </row>
    <row r="57" spans="1:5" x14ac:dyDescent="0.2">
      <c r="A57" s="1">
        <f t="shared" si="0"/>
        <v>46</v>
      </c>
      <c r="B57" s="33">
        <f>+'Cow Input Form'!C55</f>
        <v>3</v>
      </c>
      <c r="C57" s="31">
        <f>+'Heifer Input Form'!C55</f>
        <v>0</v>
      </c>
      <c r="D57" s="46">
        <f>+'Heifer Input Form'!C55+'Cow Input Form'!C55</f>
        <v>3</v>
      </c>
      <c r="E57" s="31">
        <v>3</v>
      </c>
    </row>
    <row r="58" spans="1:5" x14ac:dyDescent="0.2">
      <c r="A58" s="1">
        <f t="shared" si="0"/>
        <v>47</v>
      </c>
      <c r="B58" s="33">
        <f>+'Cow Input Form'!C56</f>
        <v>0</v>
      </c>
      <c r="C58" s="31">
        <f>+'Heifer Input Form'!C56</f>
        <v>1</v>
      </c>
      <c r="D58" s="46">
        <f>+'Heifer Input Form'!C56+'Cow Input Form'!C56</f>
        <v>1</v>
      </c>
      <c r="E58" s="31">
        <v>3</v>
      </c>
    </row>
    <row r="59" spans="1:5" x14ac:dyDescent="0.2">
      <c r="A59" s="1">
        <f t="shared" si="0"/>
        <v>48</v>
      </c>
      <c r="B59" s="33">
        <f>+'Cow Input Form'!C57</f>
        <v>1</v>
      </c>
      <c r="C59" s="31">
        <f>+'Heifer Input Form'!C57</f>
        <v>0</v>
      </c>
      <c r="D59" s="46">
        <f>+'Heifer Input Form'!C57+'Cow Input Form'!C57</f>
        <v>1</v>
      </c>
      <c r="E59" s="31">
        <v>3</v>
      </c>
    </row>
    <row r="60" spans="1:5" x14ac:dyDescent="0.2">
      <c r="A60" s="1">
        <f t="shared" si="0"/>
        <v>49</v>
      </c>
      <c r="B60" s="33">
        <f>+'Cow Input Form'!C58</f>
        <v>2</v>
      </c>
      <c r="C60" s="31">
        <f>+'Heifer Input Form'!C58</f>
        <v>0</v>
      </c>
      <c r="D60" s="46">
        <f>+'Heifer Input Form'!C58+'Cow Input Form'!C58</f>
        <v>2</v>
      </c>
      <c r="E60" s="31">
        <v>3</v>
      </c>
    </row>
    <row r="61" spans="1:5" x14ac:dyDescent="0.2">
      <c r="A61" s="1">
        <f t="shared" si="0"/>
        <v>50</v>
      </c>
      <c r="B61" s="33">
        <f>+'Cow Input Form'!C59</f>
        <v>0</v>
      </c>
      <c r="C61" s="31">
        <f>+'Heifer Input Form'!C59</f>
        <v>0</v>
      </c>
      <c r="D61" s="46">
        <f>+'Heifer Input Form'!C59+'Cow Input Form'!C59</f>
        <v>0</v>
      </c>
      <c r="E61" s="31">
        <v>3</v>
      </c>
    </row>
    <row r="62" spans="1:5" x14ac:dyDescent="0.2">
      <c r="A62" s="1">
        <f t="shared" si="0"/>
        <v>51</v>
      </c>
      <c r="B62" s="33">
        <f>+'Cow Input Form'!C60</f>
        <v>1</v>
      </c>
      <c r="C62" s="31">
        <f>+'Heifer Input Form'!C60</f>
        <v>0</v>
      </c>
      <c r="D62" s="46">
        <f>+'Heifer Input Form'!C60+'Cow Input Form'!C60</f>
        <v>1</v>
      </c>
      <c r="E62" s="31">
        <v>3</v>
      </c>
    </row>
    <row r="63" spans="1:5" x14ac:dyDescent="0.2">
      <c r="A63" s="1">
        <f t="shared" si="0"/>
        <v>52</v>
      </c>
      <c r="B63" s="33">
        <f>+'Cow Input Form'!C61</f>
        <v>1</v>
      </c>
      <c r="C63" s="31">
        <f>+'Heifer Input Form'!C61</f>
        <v>0</v>
      </c>
      <c r="D63" s="46">
        <f>+'Heifer Input Form'!C61+'Cow Input Form'!C61</f>
        <v>1</v>
      </c>
      <c r="E63" s="31">
        <v>3</v>
      </c>
    </row>
    <row r="64" spans="1:5" x14ac:dyDescent="0.2">
      <c r="A64" s="1">
        <f t="shared" si="0"/>
        <v>53</v>
      </c>
      <c r="B64" s="33">
        <f>+'Cow Input Form'!C62</f>
        <v>1</v>
      </c>
      <c r="C64" s="31">
        <f>+'Heifer Input Form'!C62</f>
        <v>0</v>
      </c>
      <c r="D64" s="46">
        <f>+'Heifer Input Form'!C62+'Cow Input Form'!C62</f>
        <v>1</v>
      </c>
      <c r="E64" s="31">
        <v>3</v>
      </c>
    </row>
    <row r="65" spans="1:5" x14ac:dyDescent="0.2">
      <c r="A65" s="1">
        <f t="shared" si="0"/>
        <v>54</v>
      </c>
      <c r="B65" s="33">
        <f>+'Cow Input Form'!C63</f>
        <v>1</v>
      </c>
      <c r="C65" s="31">
        <f>+'Heifer Input Form'!C63</f>
        <v>0</v>
      </c>
      <c r="D65" s="46">
        <f>+'Heifer Input Form'!C63+'Cow Input Form'!C63</f>
        <v>1</v>
      </c>
      <c r="E65" s="31">
        <v>3</v>
      </c>
    </row>
    <row r="66" spans="1:5" x14ac:dyDescent="0.2">
      <c r="A66" s="1">
        <f t="shared" si="0"/>
        <v>55</v>
      </c>
      <c r="B66" s="33">
        <f>+'Cow Input Form'!C64</f>
        <v>3</v>
      </c>
      <c r="C66" s="31">
        <f>+'Heifer Input Form'!C64</f>
        <v>0</v>
      </c>
      <c r="D66" s="46">
        <f>+'Heifer Input Form'!C64+'Cow Input Form'!C64</f>
        <v>3</v>
      </c>
      <c r="E66" s="31">
        <v>3</v>
      </c>
    </row>
    <row r="67" spans="1:5" x14ac:dyDescent="0.2">
      <c r="A67" s="1">
        <f t="shared" si="0"/>
        <v>56</v>
      </c>
      <c r="B67" s="33">
        <f>+'Cow Input Form'!C65</f>
        <v>0</v>
      </c>
      <c r="C67" s="31">
        <f>+'Heifer Input Form'!C65</f>
        <v>0</v>
      </c>
      <c r="D67" s="46">
        <f>+'Heifer Input Form'!C65+'Cow Input Form'!C65</f>
        <v>0</v>
      </c>
      <c r="E67" s="31">
        <v>3</v>
      </c>
    </row>
    <row r="68" spans="1:5" x14ac:dyDescent="0.2">
      <c r="A68" s="1">
        <f t="shared" si="0"/>
        <v>57</v>
      </c>
      <c r="B68" s="33">
        <f>+'Cow Input Form'!C66</f>
        <v>4</v>
      </c>
      <c r="C68" s="31">
        <f>+'Heifer Input Form'!C66</f>
        <v>0</v>
      </c>
      <c r="D68" s="46">
        <f>+'Heifer Input Form'!C66+'Cow Input Form'!C66</f>
        <v>4</v>
      </c>
      <c r="E68" s="31">
        <v>3</v>
      </c>
    </row>
    <row r="69" spans="1:5" x14ac:dyDescent="0.2">
      <c r="A69" s="1">
        <f t="shared" si="0"/>
        <v>58</v>
      </c>
      <c r="B69" s="33">
        <f>+'Cow Input Form'!C67</f>
        <v>2</v>
      </c>
      <c r="C69" s="31">
        <f>+'Heifer Input Form'!C67</f>
        <v>0</v>
      </c>
      <c r="D69" s="46">
        <f>+'Heifer Input Form'!C67+'Cow Input Form'!C67</f>
        <v>2</v>
      </c>
      <c r="E69" s="31">
        <v>3</v>
      </c>
    </row>
    <row r="70" spans="1:5" x14ac:dyDescent="0.2">
      <c r="A70" s="1">
        <f t="shared" si="0"/>
        <v>59</v>
      </c>
      <c r="B70" s="33">
        <f>+'Cow Input Form'!C68</f>
        <v>2</v>
      </c>
      <c r="C70" s="31">
        <f>+'Heifer Input Form'!C68</f>
        <v>0</v>
      </c>
      <c r="D70" s="46">
        <f>+'Heifer Input Form'!C68+'Cow Input Form'!C68</f>
        <v>2</v>
      </c>
      <c r="E70" s="31">
        <v>3</v>
      </c>
    </row>
    <row r="71" spans="1:5" x14ac:dyDescent="0.2">
      <c r="A71" s="1">
        <f t="shared" si="0"/>
        <v>60</v>
      </c>
      <c r="B71" s="33">
        <f>+'Cow Input Form'!C69</f>
        <v>6</v>
      </c>
      <c r="C71" s="31">
        <f>+'Heifer Input Form'!C69</f>
        <v>0</v>
      </c>
      <c r="D71" s="46">
        <f>+'Heifer Input Form'!C69+'Cow Input Form'!C69</f>
        <v>6</v>
      </c>
      <c r="E71" s="31">
        <v>3</v>
      </c>
    </row>
    <row r="72" spans="1:5" x14ac:dyDescent="0.2">
      <c r="A72" s="1">
        <f t="shared" si="0"/>
        <v>61</v>
      </c>
      <c r="B72" s="33">
        <f>+'Cow Input Form'!C70</f>
        <v>3</v>
      </c>
      <c r="C72" s="31">
        <f>+'Heifer Input Form'!C70</f>
        <v>0</v>
      </c>
      <c r="D72" s="46">
        <f>+'Heifer Input Form'!C70+'Cow Input Form'!C70</f>
        <v>3</v>
      </c>
      <c r="E72" s="31">
        <v>3</v>
      </c>
    </row>
    <row r="73" spans="1:5" x14ac:dyDescent="0.2">
      <c r="A73" s="1">
        <f t="shared" si="0"/>
        <v>62</v>
      </c>
      <c r="B73" s="33">
        <f>+'Cow Input Form'!C71</f>
        <v>2</v>
      </c>
      <c r="C73" s="31">
        <f>+'Heifer Input Form'!C71</f>
        <v>0</v>
      </c>
      <c r="D73" s="46">
        <f>+'Heifer Input Form'!C71+'Cow Input Form'!C71</f>
        <v>2</v>
      </c>
      <c r="E73" s="31">
        <v>3</v>
      </c>
    </row>
    <row r="74" spans="1:5" ht="17" thickBot="1" x14ac:dyDescent="0.25">
      <c r="A74" s="1">
        <f t="shared" si="0"/>
        <v>63</v>
      </c>
      <c r="B74" s="35">
        <f>+'Cow Input Form'!C72</f>
        <v>2</v>
      </c>
      <c r="C74" s="36">
        <f>+'Heifer Input Form'!C72</f>
        <v>0</v>
      </c>
      <c r="D74" s="53">
        <f>+'Heifer Input Form'!C72+'Cow Input Form'!C72</f>
        <v>2</v>
      </c>
      <c r="E74" s="36">
        <v>3</v>
      </c>
    </row>
    <row r="75" spans="1:5" x14ac:dyDescent="0.2">
      <c r="A75" s="1">
        <f t="shared" si="0"/>
        <v>64</v>
      </c>
      <c r="B75" s="33">
        <f>+'Cow Input Form'!C73</f>
        <v>2</v>
      </c>
      <c r="C75" s="31">
        <f>+'Heifer Input Form'!C73</f>
        <v>1</v>
      </c>
      <c r="D75" s="46">
        <f>+'Heifer Input Form'!C73+'Cow Input Form'!C73</f>
        <v>3</v>
      </c>
      <c r="E75" s="31">
        <v>4</v>
      </c>
    </row>
    <row r="76" spans="1:5" x14ac:dyDescent="0.2">
      <c r="A76" s="1">
        <f t="shared" si="0"/>
        <v>65</v>
      </c>
      <c r="B76" s="33">
        <f>+'Cow Input Form'!C74</f>
        <v>1</v>
      </c>
      <c r="C76" s="31">
        <f>+'Heifer Input Form'!C74</f>
        <v>0</v>
      </c>
      <c r="D76" s="46">
        <f>+'Heifer Input Form'!C74+'Cow Input Form'!C74</f>
        <v>1</v>
      </c>
      <c r="E76" s="31">
        <v>4</v>
      </c>
    </row>
    <row r="77" spans="1:5" x14ac:dyDescent="0.2">
      <c r="A77" s="1">
        <f t="shared" ref="A77:A96" si="1">+A76+1</f>
        <v>66</v>
      </c>
      <c r="B77" s="33">
        <f>+'Cow Input Form'!C75</f>
        <v>3</v>
      </c>
      <c r="C77" s="31">
        <f>+'Heifer Input Form'!C75</f>
        <v>0</v>
      </c>
      <c r="D77" s="46">
        <f>+'Heifer Input Form'!C75+'Cow Input Form'!C75</f>
        <v>3</v>
      </c>
      <c r="E77" s="31">
        <v>4</v>
      </c>
    </row>
    <row r="78" spans="1:5" x14ac:dyDescent="0.2">
      <c r="A78" s="1">
        <f t="shared" si="1"/>
        <v>67</v>
      </c>
      <c r="B78" s="33">
        <f>+'Cow Input Form'!C76</f>
        <v>3</v>
      </c>
      <c r="C78" s="31">
        <f>+'Heifer Input Form'!C76</f>
        <v>0</v>
      </c>
      <c r="D78" s="46">
        <f>+'Heifer Input Form'!C76+'Cow Input Form'!C76</f>
        <v>3</v>
      </c>
      <c r="E78" s="31">
        <v>4</v>
      </c>
    </row>
    <row r="79" spans="1:5" x14ac:dyDescent="0.2">
      <c r="A79" s="1">
        <f t="shared" si="1"/>
        <v>68</v>
      </c>
      <c r="B79" s="33">
        <f>+'Cow Input Form'!C77</f>
        <v>4</v>
      </c>
      <c r="C79" s="31">
        <f>+'Heifer Input Form'!C77</f>
        <v>0</v>
      </c>
      <c r="D79" s="46">
        <f>+'Heifer Input Form'!C77+'Cow Input Form'!C77</f>
        <v>4</v>
      </c>
      <c r="E79" s="31">
        <v>4</v>
      </c>
    </row>
    <row r="80" spans="1:5" x14ac:dyDescent="0.2">
      <c r="A80" s="1">
        <f t="shared" si="1"/>
        <v>69</v>
      </c>
      <c r="B80" s="33">
        <f>+'Cow Input Form'!C78</f>
        <v>1</v>
      </c>
      <c r="C80" s="31">
        <f>+'Heifer Input Form'!C78</f>
        <v>0</v>
      </c>
      <c r="D80" s="46">
        <f>+'Heifer Input Form'!C78+'Cow Input Form'!C78</f>
        <v>1</v>
      </c>
      <c r="E80" s="31">
        <v>4</v>
      </c>
    </row>
    <row r="81" spans="1:5" x14ac:dyDescent="0.2">
      <c r="A81" s="1">
        <f t="shared" si="1"/>
        <v>70</v>
      </c>
      <c r="B81" s="33">
        <f>+'Cow Input Form'!C79</f>
        <v>3</v>
      </c>
      <c r="C81" s="31">
        <f>+'Heifer Input Form'!C79</f>
        <v>1</v>
      </c>
      <c r="D81" s="46">
        <f>+'Heifer Input Form'!C79+'Cow Input Form'!C79</f>
        <v>4</v>
      </c>
      <c r="E81" s="31">
        <v>4</v>
      </c>
    </row>
    <row r="82" spans="1:5" x14ac:dyDescent="0.2">
      <c r="A82" s="1">
        <f t="shared" si="1"/>
        <v>71</v>
      </c>
      <c r="B82" s="33">
        <f>+'Cow Input Form'!C80</f>
        <v>4</v>
      </c>
      <c r="C82" s="31">
        <f>+'Heifer Input Form'!C80</f>
        <v>0</v>
      </c>
      <c r="D82" s="46">
        <f>+'Heifer Input Form'!C80+'Cow Input Form'!C80</f>
        <v>4</v>
      </c>
      <c r="E82" s="31">
        <v>4</v>
      </c>
    </row>
    <row r="83" spans="1:5" x14ac:dyDescent="0.2">
      <c r="A83" s="1">
        <f t="shared" si="1"/>
        <v>72</v>
      </c>
      <c r="B83" s="33">
        <f>+'Cow Input Form'!C81</f>
        <v>3</v>
      </c>
      <c r="C83" s="31">
        <f>+'Heifer Input Form'!C81</f>
        <v>0</v>
      </c>
      <c r="D83" s="46">
        <f>+'Heifer Input Form'!C81+'Cow Input Form'!C81</f>
        <v>3</v>
      </c>
      <c r="E83" s="31">
        <v>4</v>
      </c>
    </row>
    <row r="84" spans="1:5" x14ac:dyDescent="0.2">
      <c r="A84" s="1">
        <f t="shared" si="1"/>
        <v>73</v>
      </c>
      <c r="B84" s="33">
        <f>+'Cow Input Form'!C82</f>
        <v>3</v>
      </c>
      <c r="C84" s="31">
        <f>+'Heifer Input Form'!C82</f>
        <v>0</v>
      </c>
      <c r="D84" s="46">
        <f>+'Heifer Input Form'!C82+'Cow Input Form'!C82</f>
        <v>3</v>
      </c>
      <c r="E84" s="31">
        <v>4</v>
      </c>
    </row>
    <row r="85" spans="1:5" x14ac:dyDescent="0.2">
      <c r="A85" s="1">
        <f t="shared" si="1"/>
        <v>74</v>
      </c>
      <c r="B85" s="33">
        <f>+'Cow Input Form'!C83</f>
        <v>2</v>
      </c>
      <c r="C85" s="31">
        <f>+'Heifer Input Form'!C83</f>
        <v>0</v>
      </c>
      <c r="D85" s="46">
        <f>+'Heifer Input Form'!C83+'Cow Input Form'!C83</f>
        <v>2</v>
      </c>
      <c r="E85" s="31">
        <v>4</v>
      </c>
    </row>
    <row r="86" spans="1:5" x14ac:dyDescent="0.2">
      <c r="A86" s="1">
        <f t="shared" si="1"/>
        <v>75</v>
      </c>
      <c r="B86" s="33">
        <f>+'Cow Input Form'!C84</f>
        <v>1</v>
      </c>
      <c r="C86" s="31">
        <f>+'Heifer Input Form'!C84</f>
        <v>0</v>
      </c>
      <c r="D86" s="46">
        <f>+'Heifer Input Form'!C84+'Cow Input Form'!C84</f>
        <v>1</v>
      </c>
      <c r="E86" s="31">
        <v>4</v>
      </c>
    </row>
    <row r="87" spans="1:5" x14ac:dyDescent="0.2">
      <c r="A87" s="1">
        <f t="shared" si="1"/>
        <v>76</v>
      </c>
      <c r="B87" s="33">
        <f>+'Cow Input Form'!C85</f>
        <v>0</v>
      </c>
      <c r="C87" s="31">
        <f>+'Heifer Input Form'!C85</f>
        <v>0</v>
      </c>
      <c r="D87" s="46">
        <f>+'Heifer Input Form'!C85+'Cow Input Form'!C85</f>
        <v>0</v>
      </c>
      <c r="E87" s="31">
        <v>4</v>
      </c>
    </row>
    <row r="88" spans="1:5" x14ac:dyDescent="0.2">
      <c r="A88" s="1">
        <f t="shared" si="1"/>
        <v>77</v>
      </c>
      <c r="B88" s="33">
        <f>+'Cow Input Form'!C86</f>
        <v>1</v>
      </c>
      <c r="C88" s="31">
        <f>+'Heifer Input Form'!C86</f>
        <v>0</v>
      </c>
      <c r="D88" s="46">
        <f>+'Heifer Input Form'!C86+'Cow Input Form'!C86</f>
        <v>1</v>
      </c>
      <c r="E88" s="31">
        <v>4</v>
      </c>
    </row>
    <row r="89" spans="1:5" x14ac:dyDescent="0.2">
      <c r="A89" s="1">
        <f t="shared" si="1"/>
        <v>78</v>
      </c>
      <c r="B89" s="33">
        <f>+'Cow Input Form'!C87</f>
        <v>2</v>
      </c>
      <c r="C89" s="31">
        <f>+'Heifer Input Form'!C87</f>
        <v>1</v>
      </c>
      <c r="D89" s="46">
        <f>+'Heifer Input Form'!C87+'Cow Input Form'!C87</f>
        <v>3</v>
      </c>
      <c r="E89" s="31">
        <v>4</v>
      </c>
    </row>
    <row r="90" spans="1:5" x14ac:dyDescent="0.2">
      <c r="A90" s="1">
        <f t="shared" si="1"/>
        <v>79</v>
      </c>
      <c r="B90" s="33">
        <f>+'Cow Input Form'!C88</f>
        <v>4</v>
      </c>
      <c r="C90" s="31">
        <f>+'Heifer Input Form'!C88</f>
        <v>0</v>
      </c>
      <c r="D90" s="46">
        <f>+'Heifer Input Form'!C88+'Cow Input Form'!C88</f>
        <v>4</v>
      </c>
      <c r="E90" s="31">
        <v>4</v>
      </c>
    </row>
    <row r="91" spans="1:5" x14ac:dyDescent="0.2">
      <c r="A91" s="1">
        <f t="shared" si="1"/>
        <v>80</v>
      </c>
      <c r="B91" s="33">
        <f>+'Cow Input Form'!C89</f>
        <v>0</v>
      </c>
      <c r="C91" s="31">
        <f>+'Heifer Input Form'!C89</f>
        <v>0</v>
      </c>
      <c r="D91" s="46">
        <f>+'Heifer Input Form'!C89+'Cow Input Form'!C89</f>
        <v>0</v>
      </c>
      <c r="E91" s="31">
        <v>4</v>
      </c>
    </row>
    <row r="92" spans="1:5" x14ac:dyDescent="0.2">
      <c r="A92" s="1">
        <f t="shared" si="1"/>
        <v>81</v>
      </c>
      <c r="B92" s="33">
        <f>+'Cow Input Form'!C90</f>
        <v>3</v>
      </c>
      <c r="C92" s="31">
        <f>+'Heifer Input Form'!C90</f>
        <v>2</v>
      </c>
      <c r="D92" s="46">
        <f>+'Heifer Input Form'!C90+'Cow Input Form'!C90</f>
        <v>5</v>
      </c>
      <c r="E92" s="31">
        <v>4</v>
      </c>
    </row>
    <row r="93" spans="1:5" x14ac:dyDescent="0.2">
      <c r="A93" s="1">
        <f t="shared" si="1"/>
        <v>82</v>
      </c>
      <c r="B93" s="33">
        <f>+'Cow Input Form'!C91</f>
        <v>4</v>
      </c>
      <c r="C93" s="31">
        <f>+'Heifer Input Form'!C91</f>
        <v>0</v>
      </c>
      <c r="D93" s="46">
        <f>+'Heifer Input Form'!C91+'Cow Input Form'!C91</f>
        <v>4</v>
      </c>
      <c r="E93" s="31">
        <v>4</v>
      </c>
    </row>
    <row r="94" spans="1:5" x14ac:dyDescent="0.2">
      <c r="A94" s="1">
        <f t="shared" si="1"/>
        <v>83</v>
      </c>
      <c r="B94" s="33">
        <f>+'Cow Input Form'!C92</f>
        <v>0</v>
      </c>
      <c r="C94" s="31">
        <f>+'Heifer Input Form'!C92</f>
        <v>0</v>
      </c>
      <c r="D94" s="46">
        <f>+'Heifer Input Form'!C92+'Cow Input Form'!C92</f>
        <v>0</v>
      </c>
      <c r="E94" s="31">
        <v>4</v>
      </c>
    </row>
    <row r="95" spans="1:5" x14ac:dyDescent="0.2">
      <c r="A95" s="1">
        <f t="shared" si="1"/>
        <v>84</v>
      </c>
      <c r="B95" s="73">
        <f>+'Cow Input Form'!C93</f>
        <v>3</v>
      </c>
      <c r="C95" s="74">
        <f>+'Heifer Input Form'!C93</f>
        <v>0</v>
      </c>
      <c r="D95" s="75">
        <f>+'Heifer Input Form'!C93+'Cow Input Form'!C93</f>
        <v>3</v>
      </c>
      <c r="E95" s="74">
        <v>4</v>
      </c>
    </row>
    <row r="96" spans="1:5" ht="17" thickBot="1" x14ac:dyDescent="0.25">
      <c r="A96" s="38">
        <f t="shared" si="1"/>
        <v>85</v>
      </c>
      <c r="B96" s="35">
        <f>+'Cow Input Form'!C94</f>
        <v>0</v>
      </c>
      <c r="C96" s="36">
        <f>+'Heifer Input Form'!C94</f>
        <v>0</v>
      </c>
      <c r="D96" s="53">
        <f>+'Heifer Input Form'!C94+'Cow Input Form'!C94</f>
        <v>0</v>
      </c>
      <c r="E96" s="36">
        <v>4</v>
      </c>
    </row>
    <row r="97" spans="1:5" x14ac:dyDescent="0.2">
      <c r="A97" s="76" t="s">
        <v>9</v>
      </c>
      <c r="B97" s="73">
        <f>+'Cow Input Form'!C95</f>
        <v>25</v>
      </c>
      <c r="C97" s="74">
        <f>+'Heifer Input Form'!C95</f>
        <v>3</v>
      </c>
      <c r="D97" s="75">
        <f>+'Heifer Input Form'!C95+'Cow Input Form'!C95</f>
        <v>28</v>
      </c>
      <c r="E97" s="46">
        <v>5</v>
      </c>
    </row>
  </sheetData>
  <sheetProtection algorithmName="SHA-512" hashValue="6YaW3lW0BlmkD4hDBY/VkjAXDzHo9VlIpRUtvO9gwTktTf8qaOSNfSskzWt4RsEiqnt1gZArVLwuukIe6vSdlA==" saltValue="7RvW3spS8KIDVJxsf1xMhQ==" spinCount="100000" sheet="1" objects="1" scenario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3087"/>
  </sheetPr>
  <dimension ref="A2:N12"/>
  <sheetViews>
    <sheetView workbookViewId="0">
      <selection activeCell="C8" sqref="C8:G9"/>
    </sheetView>
  </sheetViews>
  <sheetFormatPr baseColWidth="10" defaultColWidth="9.1640625" defaultRowHeight="16" x14ac:dyDescent="0.2"/>
  <cols>
    <col min="1" max="14" width="12.83203125" style="1" customWidth="1"/>
    <col min="15" max="16384" width="9.1640625" style="1"/>
  </cols>
  <sheetData>
    <row r="2" spans="1:14" ht="20" x14ac:dyDescent="0.2">
      <c r="A2" s="40" t="s">
        <v>38</v>
      </c>
      <c r="H2" s="40" t="s">
        <v>38</v>
      </c>
    </row>
    <row r="4" spans="1:14" ht="34" x14ac:dyDescent="0.2">
      <c r="A4" s="58" t="s">
        <v>43</v>
      </c>
      <c r="B4" s="59">
        <f>'Cow Input Form'!B5</f>
        <v>2009</v>
      </c>
      <c r="C4" s="60"/>
      <c r="H4" s="58" t="s">
        <v>43</v>
      </c>
      <c r="I4" s="59">
        <f>'Cow Input Form'!I5</f>
        <v>2009</v>
      </c>
    </row>
    <row r="8" spans="1:14" x14ac:dyDescent="0.2">
      <c r="C8" s="105" t="s">
        <v>16</v>
      </c>
      <c r="D8" s="105"/>
      <c r="E8" s="105"/>
      <c r="F8" s="105"/>
      <c r="G8" s="106"/>
      <c r="J8" s="77" t="s">
        <v>15</v>
      </c>
      <c r="K8" s="77"/>
      <c r="L8" s="77"/>
      <c r="M8" s="77"/>
      <c r="N8" s="78"/>
    </row>
    <row r="9" spans="1:14" ht="17" thickBot="1" x14ac:dyDescent="0.25">
      <c r="C9" s="107">
        <v>1</v>
      </c>
      <c r="D9" s="107">
        <v>2</v>
      </c>
      <c r="E9" s="107">
        <v>3</v>
      </c>
      <c r="F9" s="107">
        <v>4</v>
      </c>
      <c r="G9" s="108">
        <v>5</v>
      </c>
      <c r="J9" s="2">
        <v>1</v>
      </c>
      <c r="K9" s="3">
        <v>2</v>
      </c>
      <c r="L9" s="3">
        <v>3</v>
      </c>
      <c r="M9" s="3">
        <v>4</v>
      </c>
      <c r="N9" s="3">
        <v>5</v>
      </c>
    </row>
    <row r="10" spans="1:14" x14ac:dyDescent="0.2">
      <c r="B10" s="76" t="s">
        <v>1</v>
      </c>
      <c r="C10" s="4">
        <f>SUM('Cow Input Form'!C9:C30)</f>
        <v>26</v>
      </c>
      <c r="D10" s="4">
        <f>SUM('Cow Input Form'!C31:C51)</f>
        <v>28</v>
      </c>
      <c r="E10" s="4">
        <f>SUM('Cow Input Form'!C52:C72)</f>
        <v>43</v>
      </c>
      <c r="F10" s="4">
        <f>SUM('Cow Input Form'!C73:C94)</f>
        <v>47</v>
      </c>
      <c r="G10" s="5">
        <f>SUM('Cow Input Form'!C95)</f>
        <v>25</v>
      </c>
      <c r="I10" s="76" t="s">
        <v>1</v>
      </c>
      <c r="J10" s="6">
        <f>+C10/SUM($C$10:$G$10)</f>
        <v>0.15384615384615385</v>
      </c>
      <c r="K10" s="7">
        <f>+D10/SUM($C$10:$G$10)</f>
        <v>0.16568047337278108</v>
      </c>
      <c r="L10" s="7">
        <f>+E10/SUM($C$10:$G$10)</f>
        <v>0.25443786982248523</v>
      </c>
      <c r="M10" s="7">
        <f>+F10/SUM($C$10:$G$10)</f>
        <v>0.27810650887573962</v>
      </c>
      <c r="N10" s="7">
        <f>+G10/SUM($C$10:$G$10)</f>
        <v>0.14792899408284024</v>
      </c>
    </row>
    <row r="11" spans="1:14" x14ac:dyDescent="0.2">
      <c r="B11" s="76" t="s">
        <v>12</v>
      </c>
      <c r="C11" s="8">
        <f>SUM('Heifer Input Form'!C9:C30)</f>
        <v>25</v>
      </c>
      <c r="D11" s="8">
        <f>SUM('Heifer Input Form'!C31:C51)</f>
        <v>17</v>
      </c>
      <c r="E11" s="8">
        <f>SUM('Heifer Input Form'!C52:C72)</f>
        <v>1</v>
      </c>
      <c r="F11" s="8">
        <f>SUM('Heifer Input Form'!C73:C94)</f>
        <v>5</v>
      </c>
      <c r="G11" s="9">
        <f>SUM('Heifer Input Form'!C95)</f>
        <v>3</v>
      </c>
      <c r="I11" s="76" t="s">
        <v>12</v>
      </c>
      <c r="J11" s="10">
        <f>+C11/SUM($C$11:$G$11)</f>
        <v>0.49019607843137253</v>
      </c>
      <c r="K11" s="11">
        <f>+D11/SUM($C$11:$G$11)</f>
        <v>0.33333333333333331</v>
      </c>
      <c r="L11" s="11">
        <f>+E11/SUM($C$11:$G$11)</f>
        <v>1.9607843137254902E-2</v>
      </c>
      <c r="M11" s="11">
        <f>+F11/SUM($C$11:$G$11)</f>
        <v>9.8039215686274508E-2</v>
      </c>
      <c r="N11" s="11">
        <f>+G11/SUM($C$11:$G$11)</f>
        <v>5.8823529411764705E-2</v>
      </c>
    </row>
    <row r="12" spans="1:14" x14ac:dyDescent="0.2">
      <c r="B12" s="76" t="s">
        <v>14</v>
      </c>
      <c r="C12" s="8">
        <f>+C10+C11</f>
        <v>51</v>
      </c>
      <c r="D12" s="8">
        <f>+D10+D11</f>
        <v>45</v>
      </c>
      <c r="E12" s="8">
        <f>+E10+E11</f>
        <v>44</v>
      </c>
      <c r="F12" s="8">
        <f>+F10+F11</f>
        <v>52</v>
      </c>
      <c r="G12" s="9">
        <f>+G10+G11</f>
        <v>28</v>
      </c>
      <c r="I12" s="76" t="s">
        <v>14</v>
      </c>
      <c r="J12" s="10">
        <f>+C12/SUM($C$12:$G$12)</f>
        <v>0.23181818181818181</v>
      </c>
      <c r="K12" s="11">
        <f>+D12/SUM($C$12:$G$12)</f>
        <v>0.20454545454545456</v>
      </c>
      <c r="L12" s="11">
        <f>+E12/SUM($C$12:$G$12)</f>
        <v>0.2</v>
      </c>
      <c r="M12" s="11">
        <f>+F12/SUM($C$12:$G$12)</f>
        <v>0.23636363636363636</v>
      </c>
      <c r="N12" s="11">
        <f>+G12/SUM($C$12:$G$12)</f>
        <v>0.12727272727272726</v>
      </c>
    </row>
  </sheetData>
  <sheetProtection algorithmName="SHA-512" hashValue="uR+4IWdWYA4DP5o21ejxA+lNwvRRuBzZMyX6m3g1Nh3BxZQTxOFsvpyY0/fOsvNlxyHEDs0rcNs/tgnJwi0Rtg==" saltValue="UKV+TH5Ahg07O2PpV5HnT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A56"/>
  </sheetPr>
  <dimension ref="A2:Q62"/>
  <sheetViews>
    <sheetView topLeftCell="I1" workbookViewId="0">
      <selection activeCell="N34" sqref="N34"/>
    </sheetView>
  </sheetViews>
  <sheetFormatPr baseColWidth="10" defaultColWidth="9.1640625" defaultRowHeight="16" x14ac:dyDescent="0.2"/>
  <cols>
    <col min="1" max="1" width="9.33203125" style="1" bestFit="1" customWidth="1"/>
    <col min="2" max="2" width="15.5" style="1" bestFit="1" customWidth="1"/>
    <col min="3" max="6" width="12.83203125" style="1" customWidth="1"/>
    <col min="7" max="7" width="13" style="1" bestFit="1" customWidth="1"/>
    <col min="8" max="8" width="21.5" style="1" customWidth="1"/>
    <col min="9" max="9" width="9.1640625" style="1"/>
    <col min="10" max="11" width="12.83203125" style="1" customWidth="1"/>
    <col min="12" max="12" width="21.5" style="1" customWidth="1"/>
    <col min="13" max="13" width="3.83203125" style="19" hidden="1" customWidth="1"/>
    <col min="14" max="14" width="12.83203125" style="1" customWidth="1"/>
    <col min="15" max="15" width="15.5" style="1" customWidth="1"/>
    <col min="16" max="19" width="12.83203125" style="1" customWidth="1"/>
    <col min="20" max="16384" width="9.1640625" style="1"/>
  </cols>
  <sheetData>
    <row r="2" spans="1:17" ht="20" x14ac:dyDescent="0.2">
      <c r="A2" s="26" t="s">
        <v>38</v>
      </c>
      <c r="J2" s="26" t="s">
        <v>38</v>
      </c>
    </row>
    <row r="4" spans="1:17" ht="34" x14ac:dyDescent="0.2">
      <c r="A4" s="17" t="s">
        <v>43</v>
      </c>
      <c r="B4" s="42">
        <f>+'Cow Input Form'!B5</f>
        <v>2009</v>
      </c>
      <c r="C4" s="42" t="s">
        <v>50</v>
      </c>
      <c r="D4" s="47"/>
      <c r="J4" s="17" t="s">
        <v>43</v>
      </c>
      <c r="K4" s="42">
        <f>+'Cow Input Form'!B5</f>
        <v>2009</v>
      </c>
      <c r="L4" s="42" t="s">
        <v>50</v>
      </c>
    </row>
    <row r="6" spans="1:17" ht="15.75" customHeight="1" x14ac:dyDescent="0.2">
      <c r="A6" s="12" t="s">
        <v>37</v>
      </c>
      <c r="B6" s="13"/>
      <c r="C6" s="13"/>
      <c r="D6" s="83">
        <v>168.6</v>
      </c>
      <c r="E6" s="14"/>
      <c r="F6" s="12"/>
      <c r="K6" s="99" t="s">
        <v>40</v>
      </c>
      <c r="L6" s="100"/>
      <c r="M6" s="100"/>
      <c r="N6" s="100"/>
      <c r="O6" s="100"/>
      <c r="P6" s="101"/>
      <c r="Q6" s="68"/>
    </row>
    <row r="7" spans="1:17" ht="16.5" customHeight="1" thickBot="1" x14ac:dyDescent="0.25">
      <c r="A7" s="12" t="s">
        <v>17</v>
      </c>
      <c r="B7" s="13"/>
      <c r="C7" s="13"/>
      <c r="D7" s="83">
        <v>157.94999999999999</v>
      </c>
      <c r="E7" s="14"/>
      <c r="F7" s="12"/>
      <c r="K7" s="102"/>
      <c r="L7" s="103"/>
      <c r="M7" s="103"/>
      <c r="N7" s="103"/>
      <c r="O7" s="103"/>
      <c r="P7" s="104"/>
      <c r="Q7" s="68"/>
    </row>
    <row r="8" spans="1:17" ht="17" thickBot="1" x14ac:dyDescent="0.25">
      <c r="A8" s="13" t="s">
        <v>18</v>
      </c>
      <c r="B8" s="13"/>
      <c r="C8" s="13"/>
      <c r="D8" s="15">
        <f>D6-D7</f>
        <v>10.650000000000006</v>
      </c>
      <c r="E8" s="13"/>
      <c r="F8" s="13"/>
      <c r="K8" s="69"/>
      <c r="L8" s="112" t="s">
        <v>51</v>
      </c>
      <c r="M8" s="66"/>
      <c r="N8" s="96" t="s">
        <v>52</v>
      </c>
      <c r="O8" s="97"/>
      <c r="P8" s="98"/>
    </row>
    <row r="9" spans="1:17" ht="17" thickTop="1" x14ac:dyDescent="0.2">
      <c r="A9" s="13" t="s">
        <v>19</v>
      </c>
      <c r="B9" s="13"/>
      <c r="C9" s="13"/>
      <c r="D9" s="84">
        <v>500</v>
      </c>
      <c r="E9" s="12" t="s">
        <v>20</v>
      </c>
      <c r="F9" s="12"/>
      <c r="K9" s="70" t="s">
        <v>39</v>
      </c>
      <c r="L9" s="113">
        <f>+H18</f>
        <v>178622.48662500002</v>
      </c>
      <c r="M9" s="109">
        <f>IF(D13&gt;1, 0, H18)</f>
        <v>178622.48662500002</v>
      </c>
      <c r="O9" s="61">
        <f>+M9-L9</f>
        <v>0</v>
      </c>
      <c r="P9" s="63"/>
    </row>
    <row r="10" spans="1:17" x14ac:dyDescent="0.2">
      <c r="A10" s="13"/>
      <c r="B10" s="13"/>
      <c r="C10" s="13"/>
      <c r="D10" s="16"/>
      <c r="E10" s="13"/>
      <c r="F10" s="13"/>
      <c r="K10" s="71">
        <v>0.05</v>
      </c>
      <c r="L10" s="114">
        <f>+H27</f>
        <v>181389.43762499999</v>
      </c>
      <c r="M10" s="110">
        <f>+IF(D22&gt;1, 0, H27)</f>
        <v>181389.43762499999</v>
      </c>
      <c r="O10" s="22">
        <f>IF(M10&gt;1, (+M10-M9), 0)</f>
        <v>2766.9509999999718</v>
      </c>
      <c r="P10" s="64"/>
    </row>
    <row r="11" spans="1:17" x14ac:dyDescent="0.2">
      <c r="A11" s="1" t="s">
        <v>24</v>
      </c>
      <c r="K11" s="71">
        <v>0.1</v>
      </c>
      <c r="L11" s="115">
        <f>+H36</f>
        <v>184156.38862499999</v>
      </c>
      <c r="M11" s="110">
        <f>+IF(D31&gt;1, 0, H36)</f>
        <v>184156.38862499999</v>
      </c>
      <c r="O11" s="22">
        <f>IF(M11&gt;1, (+M11-M9), 0)</f>
        <v>5533.9019999999728</v>
      </c>
      <c r="P11" s="64"/>
    </row>
    <row r="12" spans="1:17" ht="51" x14ac:dyDescent="0.2">
      <c r="A12" s="17"/>
      <c r="B12" s="17" t="s">
        <v>25</v>
      </c>
      <c r="C12" s="17" t="s">
        <v>26</v>
      </c>
      <c r="D12" s="17" t="s">
        <v>27</v>
      </c>
      <c r="E12" s="17" t="s">
        <v>28</v>
      </c>
      <c r="F12" s="17" t="s">
        <v>29</v>
      </c>
      <c r="G12" s="17" t="s">
        <v>30</v>
      </c>
      <c r="H12" s="17" t="s">
        <v>31</v>
      </c>
      <c r="K12" s="71">
        <v>0.15</v>
      </c>
      <c r="L12" s="114">
        <f>+H45</f>
        <v>186555.08962499999</v>
      </c>
      <c r="M12" s="110">
        <f>+IF(D40&gt;1, 0, H45)</f>
        <v>186555.08962499999</v>
      </c>
      <c r="O12" s="22">
        <f>IF(M12&gt;1, (+M12-M9), 0)</f>
        <v>7932.6029999999737</v>
      </c>
      <c r="P12" s="64"/>
    </row>
    <row r="13" spans="1:17" x14ac:dyDescent="0.2">
      <c r="B13" s="1" t="str">
        <f>+'Combined Herd'!I10</f>
        <v>Days 1 - 21</v>
      </c>
      <c r="C13" s="1">
        <f>'Distribution Results'!C12</f>
        <v>51</v>
      </c>
      <c r="D13" s="18">
        <f>'Distribution Results'!J12</f>
        <v>0.23181818181818181</v>
      </c>
      <c r="E13" s="1">
        <f>$D$9*1.08</f>
        <v>540</v>
      </c>
      <c r="F13" s="19">
        <f>+($D$6-($D$8*(E13-550)/100))</f>
        <v>169.66499999999999</v>
      </c>
      <c r="G13" s="20">
        <f>+(E13*F13)/100</f>
        <v>916.19099999999992</v>
      </c>
      <c r="H13" s="20">
        <f>+C13*G13</f>
        <v>46725.740999999995</v>
      </c>
      <c r="K13" s="71">
        <v>0.2</v>
      </c>
      <c r="L13" s="114">
        <f>+H53</f>
        <v>188511.89062499997</v>
      </c>
      <c r="M13" s="110">
        <f>IF(D48&gt;1, 0, H53)</f>
        <v>188511.89062499997</v>
      </c>
      <c r="O13" s="22">
        <f>IF(M13&gt;1, (+M13-M9), 0)</f>
        <v>9889.4039999999513</v>
      </c>
      <c r="P13" s="64"/>
    </row>
    <row r="14" spans="1:17" x14ac:dyDescent="0.2">
      <c r="B14" s="1" t="str">
        <f>+'Combined Herd'!J10</f>
        <v>Days 22 - 42</v>
      </c>
      <c r="C14" s="1">
        <f>'Distribution Results'!D12</f>
        <v>45</v>
      </c>
      <c r="D14" s="18">
        <f>'Distribution Results'!K12</f>
        <v>0.20454545454545456</v>
      </c>
      <c r="E14" s="1">
        <f>$D$9*1.01</f>
        <v>505</v>
      </c>
      <c r="F14" s="19">
        <f t="shared" ref="F14:F17" si="0">+($D$6-($D$8*(E14-550)/100))</f>
        <v>173.39249999999998</v>
      </c>
      <c r="G14" s="20">
        <f t="shared" ref="G14:G17" si="1">+(E14*F14)/100</f>
        <v>875.63212499999997</v>
      </c>
      <c r="H14" s="20">
        <f t="shared" ref="H14:H17" si="2">+C14*G14</f>
        <v>39403.445625</v>
      </c>
      <c r="K14" s="72">
        <v>0.25</v>
      </c>
      <c r="L14" s="116">
        <f>+H61</f>
        <v>190468.69162499998</v>
      </c>
      <c r="M14" s="111">
        <f>IF(D56&gt;1, 0, H61)</f>
        <v>190468.69162499998</v>
      </c>
      <c r="N14" s="67"/>
      <c r="O14" s="62">
        <f>IF(M14&gt;1, (+M14-M9), 0)</f>
        <v>11846.204999999958</v>
      </c>
      <c r="P14" s="65"/>
    </row>
    <row r="15" spans="1:17" x14ac:dyDescent="0.2">
      <c r="B15" s="1" t="str">
        <f>+'Combined Herd'!K10</f>
        <v>Days 43 - 63</v>
      </c>
      <c r="C15" s="1">
        <f>'Distribution Results'!E12</f>
        <v>44</v>
      </c>
      <c r="D15" s="18">
        <f>'Distribution Results'!L12</f>
        <v>0.2</v>
      </c>
      <c r="E15" s="1">
        <f>$D$9*0.9</f>
        <v>450</v>
      </c>
      <c r="F15" s="19">
        <f t="shared" si="0"/>
        <v>179.25</v>
      </c>
      <c r="G15" s="20">
        <f t="shared" si="1"/>
        <v>806.625</v>
      </c>
      <c r="H15" s="20">
        <f t="shared" si="2"/>
        <v>35491.5</v>
      </c>
    </row>
    <row r="16" spans="1:17" x14ac:dyDescent="0.2">
      <c r="B16" s="1" t="s">
        <v>41</v>
      </c>
      <c r="C16" s="1">
        <f>'Distribution Results'!F12</f>
        <v>52</v>
      </c>
      <c r="D16" s="18">
        <f>'Distribution Results'!M12</f>
        <v>0.23636363636363636</v>
      </c>
      <c r="E16" s="1">
        <f>$D$9*0.8</f>
        <v>400</v>
      </c>
      <c r="F16" s="19">
        <f t="shared" si="0"/>
        <v>184.57499999999999</v>
      </c>
      <c r="G16" s="20">
        <f t="shared" si="1"/>
        <v>738.3</v>
      </c>
      <c r="H16" s="20">
        <f t="shared" si="2"/>
        <v>38391.599999999999</v>
      </c>
    </row>
    <row r="17" spans="1:8" ht="17" thickBot="1" x14ac:dyDescent="0.25">
      <c r="B17" s="1" t="s">
        <v>42</v>
      </c>
      <c r="C17" s="1">
        <f>'Distribution Results'!G12</f>
        <v>28</v>
      </c>
      <c r="D17" s="18">
        <f>'Distribution Results'!N12</f>
        <v>0.12727272727272726</v>
      </c>
      <c r="E17" s="1">
        <f>$D$9*0.7</f>
        <v>350</v>
      </c>
      <c r="F17" s="19">
        <f t="shared" si="0"/>
        <v>189.9</v>
      </c>
      <c r="G17" s="20">
        <f t="shared" si="1"/>
        <v>664.65</v>
      </c>
      <c r="H17" s="20">
        <f t="shared" si="2"/>
        <v>18610.2</v>
      </c>
    </row>
    <row r="18" spans="1:8" ht="17" thickBot="1" x14ac:dyDescent="0.25">
      <c r="H18" s="21">
        <f>+SUM(H13:H17)</f>
        <v>178622.48662500002</v>
      </c>
    </row>
    <row r="19" spans="1:8" x14ac:dyDescent="0.2">
      <c r="H19" s="22"/>
    </row>
    <row r="20" spans="1:8" x14ac:dyDescent="0.2">
      <c r="A20" s="1" t="s">
        <v>32</v>
      </c>
      <c r="D20" s="23"/>
    </row>
    <row r="21" spans="1:8" ht="51" x14ac:dyDescent="0.2">
      <c r="B21" s="17" t="s">
        <v>25</v>
      </c>
      <c r="C21" s="17" t="s">
        <v>26</v>
      </c>
      <c r="D21" s="17" t="s">
        <v>27</v>
      </c>
      <c r="E21" s="17" t="s">
        <v>28</v>
      </c>
      <c r="F21" s="17" t="s">
        <v>29</v>
      </c>
      <c r="G21" s="17" t="s">
        <v>30</v>
      </c>
      <c r="H21" s="17" t="s">
        <v>31</v>
      </c>
    </row>
    <row r="22" spans="1:8" x14ac:dyDescent="0.2">
      <c r="B22" s="1" t="s">
        <v>21</v>
      </c>
      <c r="C22" s="24">
        <f>SUM($C$13:$C$17)*D22</f>
        <v>61.999999999999993</v>
      </c>
      <c r="D22" s="23">
        <f>+D13+0.05</f>
        <v>0.2818181818181818</v>
      </c>
      <c r="E22" s="1">
        <f>E13</f>
        <v>540</v>
      </c>
      <c r="F22" s="19">
        <f>F13</f>
        <v>169.66499999999999</v>
      </c>
      <c r="G22" s="20">
        <f>+(E22*F22)/100</f>
        <v>916.19099999999992</v>
      </c>
      <c r="H22" s="20">
        <f>+C22*G22</f>
        <v>56803.84199999999</v>
      </c>
    </row>
    <row r="23" spans="1:8" x14ac:dyDescent="0.2">
      <c r="B23" s="1" t="s">
        <v>22</v>
      </c>
      <c r="C23" s="24">
        <f t="shared" ref="C23:C26" si="3">SUM($C$13:$C$17)*D23</f>
        <v>45</v>
      </c>
      <c r="D23" s="18">
        <f>+IF(((D17+D16+D15)&gt;=0.05),D14,IF((D14-(0.05-(D15+D16+D17)))&gt;0,(D14-(0.05-(D15+D16+D17))),0))</f>
        <v>0.20454545454545456</v>
      </c>
      <c r="E23" s="1">
        <f t="shared" ref="E23:F26" si="4">E14</f>
        <v>505</v>
      </c>
      <c r="F23" s="19">
        <f t="shared" si="4"/>
        <v>173.39249999999998</v>
      </c>
      <c r="G23" s="20">
        <f t="shared" ref="G23:G26" si="5">+(E23*F23)/100</f>
        <v>875.63212499999997</v>
      </c>
      <c r="H23" s="20">
        <f t="shared" ref="H23:H26" si="6">+C23*G23</f>
        <v>39403.445625</v>
      </c>
    </row>
    <row r="24" spans="1:8" x14ac:dyDescent="0.2">
      <c r="B24" s="1" t="s">
        <v>23</v>
      </c>
      <c r="C24" s="24">
        <f t="shared" si="3"/>
        <v>44</v>
      </c>
      <c r="D24" s="18">
        <f>+IF(((D16+D17)&gt;=0.05),D15,IF((D15-(0.05-(D16+D17)))&gt;0,(D15-(0.05-(D16+D17))),0))</f>
        <v>0.2</v>
      </c>
      <c r="E24" s="1">
        <f t="shared" si="4"/>
        <v>450</v>
      </c>
      <c r="F24" s="19">
        <f t="shared" si="4"/>
        <v>179.25</v>
      </c>
      <c r="G24" s="20">
        <f t="shared" si="5"/>
        <v>806.625</v>
      </c>
      <c r="H24" s="20">
        <f t="shared" si="6"/>
        <v>35491.5</v>
      </c>
    </row>
    <row r="25" spans="1:8" x14ac:dyDescent="0.2">
      <c r="B25" s="1" t="s">
        <v>41</v>
      </c>
      <c r="C25" s="24">
        <f t="shared" si="3"/>
        <v>52</v>
      </c>
      <c r="D25" s="18">
        <f>+IF(((D17)&gt;=0.05),D16,IF((D16-(0.05-(D17)))&gt;0,(D16-(0.05-(D17))),0))</f>
        <v>0.23636363636363636</v>
      </c>
      <c r="E25" s="1">
        <f t="shared" si="4"/>
        <v>400</v>
      </c>
      <c r="F25" s="19">
        <f t="shared" si="4"/>
        <v>184.57499999999999</v>
      </c>
      <c r="G25" s="20">
        <f t="shared" si="5"/>
        <v>738.3</v>
      </c>
      <c r="H25" s="20">
        <f t="shared" si="6"/>
        <v>38391.599999999999</v>
      </c>
    </row>
    <row r="26" spans="1:8" ht="17" thickBot="1" x14ac:dyDescent="0.25">
      <c r="B26" s="1" t="s">
        <v>42</v>
      </c>
      <c r="C26" s="24">
        <f t="shared" si="3"/>
        <v>16.999999999999996</v>
      </c>
      <c r="D26" s="18">
        <f>+IF(((D17)&gt;=0.05),(D17-0.05),0)</f>
        <v>7.7272727272727257E-2</v>
      </c>
      <c r="E26" s="1">
        <f t="shared" si="4"/>
        <v>350</v>
      </c>
      <c r="F26" s="19">
        <f t="shared" si="4"/>
        <v>189.9</v>
      </c>
      <c r="G26" s="20">
        <f t="shared" si="5"/>
        <v>664.65</v>
      </c>
      <c r="H26" s="20">
        <f t="shared" si="6"/>
        <v>11299.049999999997</v>
      </c>
    </row>
    <row r="27" spans="1:8" ht="17" thickBot="1" x14ac:dyDescent="0.25">
      <c r="H27" s="21">
        <f>+SUM(H22:H26)</f>
        <v>181389.43762499999</v>
      </c>
    </row>
    <row r="28" spans="1:8" x14ac:dyDescent="0.2">
      <c r="H28" s="22"/>
    </row>
    <row r="29" spans="1:8" x14ac:dyDescent="0.2">
      <c r="A29" s="1" t="s">
        <v>33</v>
      </c>
    </row>
    <row r="30" spans="1:8" ht="51" x14ac:dyDescent="0.2">
      <c r="B30" s="17" t="s">
        <v>25</v>
      </c>
      <c r="C30" s="17" t="s">
        <v>26</v>
      </c>
      <c r="D30" s="17" t="s">
        <v>27</v>
      </c>
      <c r="E30" s="17" t="s">
        <v>28</v>
      </c>
      <c r="F30" s="17" t="s">
        <v>29</v>
      </c>
      <c r="G30" s="17" t="s">
        <v>30</v>
      </c>
      <c r="H30" s="17" t="s">
        <v>31</v>
      </c>
    </row>
    <row r="31" spans="1:8" x14ac:dyDescent="0.2">
      <c r="B31" s="1" t="s">
        <v>21</v>
      </c>
      <c r="C31" s="24">
        <f>SUM($C$13:$C$17)*D31</f>
        <v>73</v>
      </c>
      <c r="D31" s="23">
        <f>+D22+0.05</f>
        <v>0.33181818181818179</v>
      </c>
      <c r="E31" s="1">
        <f>E22</f>
        <v>540</v>
      </c>
      <c r="F31" s="19">
        <f>+($D$6-($D$8*(E31-550)/100))</f>
        <v>169.66499999999999</v>
      </c>
      <c r="G31" s="20">
        <f>+(E31*F31)/100</f>
        <v>916.19099999999992</v>
      </c>
      <c r="H31" s="20">
        <f>+C31*G31</f>
        <v>66881.942999999999</v>
      </c>
    </row>
    <row r="32" spans="1:8" x14ac:dyDescent="0.2">
      <c r="B32" s="1" t="s">
        <v>22</v>
      </c>
      <c r="C32" s="24">
        <f t="shared" ref="C32:C35" si="7">SUM($C$13:$C$17)*D32</f>
        <v>45</v>
      </c>
      <c r="D32" s="18">
        <f>+IF(((D26+D25+D24)&gt;=0.05),D23,IF((D23-(0.05-(D24+D25+D26)))&gt;0,(D23-(0.05-(D24+D25+D26))),0))</f>
        <v>0.20454545454545456</v>
      </c>
      <c r="E32" s="1">
        <f t="shared" ref="E32:E34" si="8">E23</f>
        <v>505</v>
      </c>
      <c r="F32" s="19">
        <f t="shared" ref="F32:F35" si="9">+($D$6-($D$8*(E32-550)/100))</f>
        <v>173.39249999999998</v>
      </c>
      <c r="G32" s="20">
        <f t="shared" ref="G32:G35" si="10">+(E32*F32)/100</f>
        <v>875.63212499999997</v>
      </c>
      <c r="H32" s="20">
        <f t="shared" ref="H32:H35" si="11">+C32*G32</f>
        <v>39403.445625</v>
      </c>
    </row>
    <row r="33" spans="1:8" x14ac:dyDescent="0.2">
      <c r="B33" s="1" t="s">
        <v>23</v>
      </c>
      <c r="C33" s="24">
        <f t="shared" si="7"/>
        <v>44</v>
      </c>
      <c r="D33" s="18">
        <f>+IF(((D25+D26)&gt;=0.05),D24,IF((D24-(0.05-(D25+D26)))&gt;0,(D24-(0.05-(D25+D26))),0))</f>
        <v>0.2</v>
      </c>
      <c r="E33" s="1">
        <f t="shared" si="8"/>
        <v>450</v>
      </c>
      <c r="F33" s="19">
        <f t="shared" si="9"/>
        <v>179.25</v>
      </c>
      <c r="G33" s="20">
        <f t="shared" si="10"/>
        <v>806.625</v>
      </c>
      <c r="H33" s="20">
        <f t="shared" si="11"/>
        <v>35491.5</v>
      </c>
    </row>
    <row r="34" spans="1:8" x14ac:dyDescent="0.2">
      <c r="B34" s="1" t="s">
        <v>41</v>
      </c>
      <c r="C34" s="24">
        <f t="shared" si="7"/>
        <v>52</v>
      </c>
      <c r="D34" s="18">
        <f>+IF(((D26)&gt;=0.05),D25,IF((D25-(0.05-(D26)))&gt;0,(D25-(0.05-(D26))),0))</f>
        <v>0.23636363636363636</v>
      </c>
      <c r="E34" s="1">
        <f t="shared" si="8"/>
        <v>400</v>
      </c>
      <c r="F34" s="19">
        <f t="shared" si="9"/>
        <v>184.57499999999999</v>
      </c>
      <c r="G34" s="20">
        <f t="shared" si="10"/>
        <v>738.3</v>
      </c>
      <c r="H34" s="20">
        <f t="shared" si="11"/>
        <v>38391.599999999999</v>
      </c>
    </row>
    <row r="35" spans="1:8" ht="17" thickBot="1" x14ac:dyDescent="0.25">
      <c r="B35" s="1" t="s">
        <v>42</v>
      </c>
      <c r="C35" s="24">
        <f t="shared" si="7"/>
        <v>5.9999999999999956</v>
      </c>
      <c r="D35" s="18">
        <f>+IF(((D26)&gt;=0.05),(D26-0.05),0)</f>
        <v>2.7272727272727254E-2</v>
      </c>
      <c r="E35" s="1">
        <f>E26</f>
        <v>350</v>
      </c>
      <c r="F35" s="19">
        <f t="shared" si="9"/>
        <v>189.9</v>
      </c>
      <c r="G35" s="20">
        <f t="shared" si="10"/>
        <v>664.65</v>
      </c>
      <c r="H35" s="20">
        <f t="shared" si="11"/>
        <v>3987.8999999999969</v>
      </c>
    </row>
    <row r="36" spans="1:8" ht="17" thickBot="1" x14ac:dyDescent="0.25">
      <c r="D36" s="23"/>
      <c r="H36" s="21">
        <f>+SUM(H31:H35)</f>
        <v>184156.38862499999</v>
      </c>
    </row>
    <row r="37" spans="1:8" x14ac:dyDescent="0.2">
      <c r="H37" s="22"/>
    </row>
    <row r="38" spans="1:8" x14ac:dyDescent="0.2">
      <c r="A38" s="1" t="s">
        <v>34</v>
      </c>
    </row>
    <row r="39" spans="1:8" ht="51" x14ac:dyDescent="0.2">
      <c r="B39" s="17" t="s">
        <v>25</v>
      </c>
      <c r="C39" s="17" t="s">
        <v>26</v>
      </c>
      <c r="D39" s="17" t="s">
        <v>27</v>
      </c>
      <c r="E39" s="17" t="s">
        <v>28</v>
      </c>
      <c r="F39" s="17" t="s">
        <v>29</v>
      </c>
      <c r="G39" s="17" t="s">
        <v>30</v>
      </c>
      <c r="H39" s="17" t="s">
        <v>31</v>
      </c>
    </row>
    <row r="40" spans="1:8" x14ac:dyDescent="0.2">
      <c r="B40" s="1" t="s">
        <v>21</v>
      </c>
      <c r="C40" s="24">
        <f>SUM($C$13:$C$17)*D40</f>
        <v>83.999999999999986</v>
      </c>
      <c r="D40" s="23">
        <f>+D31+0.05</f>
        <v>0.38181818181818178</v>
      </c>
      <c r="E40" s="1">
        <f>E31</f>
        <v>540</v>
      </c>
      <c r="F40" s="19">
        <f>+($D$6-($D$8*(E40-550)/100))</f>
        <v>169.66499999999999</v>
      </c>
      <c r="G40" s="20">
        <f>+(E40*F40)/100</f>
        <v>916.19099999999992</v>
      </c>
      <c r="H40" s="20">
        <f>+C40*G40</f>
        <v>76960.04399999998</v>
      </c>
    </row>
    <row r="41" spans="1:8" x14ac:dyDescent="0.2">
      <c r="B41" s="1" t="s">
        <v>22</v>
      </c>
      <c r="C41" s="24">
        <f t="shared" ref="C41:C44" si="12">SUM($C$13:$C$17)*D41</f>
        <v>45</v>
      </c>
      <c r="D41" s="18">
        <f>+IF(((D35+D34+D33)&gt;=0.05),D32,IF((D32-(0.05-(D33+D34+D35)))&gt;0,(D32-(0.05-(D33+D34+D35))),0))</f>
        <v>0.20454545454545456</v>
      </c>
      <c r="E41" s="1">
        <f t="shared" ref="E41:E44" si="13">E32</f>
        <v>505</v>
      </c>
      <c r="F41" s="19">
        <f t="shared" ref="F41:F44" si="14">+($D$6-($D$8*(E41-550)/100))</f>
        <v>173.39249999999998</v>
      </c>
      <c r="G41" s="20">
        <f t="shared" ref="G41:G44" si="15">+(E41*F41)/100</f>
        <v>875.63212499999997</v>
      </c>
      <c r="H41" s="20">
        <f t="shared" ref="H41:H44" si="16">+C41*G41</f>
        <v>39403.445625</v>
      </c>
    </row>
    <row r="42" spans="1:8" x14ac:dyDescent="0.2">
      <c r="B42" s="1" t="s">
        <v>23</v>
      </c>
      <c r="C42" s="24">
        <f t="shared" si="12"/>
        <v>44</v>
      </c>
      <c r="D42" s="18">
        <f>+IF(((D34+D35)&gt;=0.05),D33,IF((D33-(0.05-(D34+D35)))&gt;0,(D33-(0.05-(D34+D35))),0))</f>
        <v>0.2</v>
      </c>
      <c r="E42" s="1">
        <f t="shared" si="13"/>
        <v>450</v>
      </c>
      <c r="F42" s="19">
        <f t="shared" si="14"/>
        <v>179.25</v>
      </c>
      <c r="G42" s="20">
        <f t="shared" si="15"/>
        <v>806.625</v>
      </c>
      <c r="H42" s="20">
        <f t="shared" si="16"/>
        <v>35491.5</v>
      </c>
    </row>
    <row r="43" spans="1:8" x14ac:dyDescent="0.2">
      <c r="B43" s="1" t="s">
        <v>41</v>
      </c>
      <c r="C43" s="24">
        <f t="shared" si="12"/>
        <v>47</v>
      </c>
      <c r="D43" s="18">
        <f>+IF(((D35)&gt;=0.05),D34,IF((D34-(0.05-(D35)))&gt;0,(D34-(0.05-(D35))),0))</f>
        <v>0.21363636363636362</v>
      </c>
      <c r="E43" s="1">
        <f t="shared" si="13"/>
        <v>400</v>
      </c>
      <c r="F43" s="19">
        <f t="shared" si="14"/>
        <v>184.57499999999999</v>
      </c>
      <c r="G43" s="20">
        <f t="shared" si="15"/>
        <v>738.3</v>
      </c>
      <c r="H43" s="20">
        <f t="shared" si="16"/>
        <v>34700.1</v>
      </c>
    </row>
    <row r="44" spans="1:8" ht="17" thickBot="1" x14ac:dyDescent="0.25">
      <c r="B44" s="1" t="s">
        <v>42</v>
      </c>
      <c r="C44" s="24">
        <f t="shared" si="12"/>
        <v>0</v>
      </c>
      <c r="D44" s="18">
        <f>+IF(((D35)&gt;=0.05),(D35-0.05),0)</f>
        <v>0</v>
      </c>
      <c r="E44" s="1">
        <f t="shared" si="13"/>
        <v>350</v>
      </c>
      <c r="F44" s="19">
        <f t="shared" si="14"/>
        <v>189.9</v>
      </c>
      <c r="G44" s="20">
        <f t="shared" si="15"/>
        <v>664.65</v>
      </c>
      <c r="H44" s="20">
        <f t="shared" si="16"/>
        <v>0</v>
      </c>
    </row>
    <row r="45" spans="1:8" ht="17" thickBot="1" x14ac:dyDescent="0.25">
      <c r="H45" s="21">
        <f>+SUM(H40:H44)</f>
        <v>186555.08962499999</v>
      </c>
    </row>
    <row r="46" spans="1:8" x14ac:dyDescent="0.2">
      <c r="A46" s="1" t="s">
        <v>35</v>
      </c>
      <c r="H46" s="25"/>
    </row>
    <row r="47" spans="1:8" ht="51" x14ac:dyDescent="0.2">
      <c r="B47" s="17" t="s">
        <v>25</v>
      </c>
      <c r="C47" s="17" t="s">
        <v>26</v>
      </c>
      <c r="D47" s="17" t="s">
        <v>27</v>
      </c>
      <c r="E47" s="17" t="s">
        <v>28</v>
      </c>
      <c r="F47" s="17" t="s">
        <v>29</v>
      </c>
      <c r="G47" s="17" t="s">
        <v>30</v>
      </c>
      <c r="H47" s="17" t="s">
        <v>31</v>
      </c>
    </row>
    <row r="48" spans="1:8" x14ac:dyDescent="0.2">
      <c r="B48" s="1" t="s">
        <v>21</v>
      </c>
      <c r="C48" s="24">
        <f>SUM($C$13:$C$17)*D48</f>
        <v>94.999999999999986</v>
      </c>
      <c r="D48" s="23">
        <f>+D40+0.05</f>
        <v>0.43181818181818177</v>
      </c>
      <c r="E48" s="1">
        <f>E40</f>
        <v>540</v>
      </c>
      <c r="F48" s="19">
        <f>+($D$6-($D$8*(E48-550)/100))</f>
        <v>169.66499999999999</v>
      </c>
      <c r="G48" s="20">
        <f>+(E48*F48)/100</f>
        <v>916.19099999999992</v>
      </c>
      <c r="H48" s="20">
        <f>+C48*G48</f>
        <v>87038.144999999975</v>
      </c>
    </row>
    <row r="49" spans="1:8" x14ac:dyDescent="0.2">
      <c r="B49" s="1" t="s">
        <v>22</v>
      </c>
      <c r="C49" s="24">
        <f t="shared" ref="C49:C52" si="17">SUM($C$13:$C$17)*D49</f>
        <v>45</v>
      </c>
      <c r="D49" s="18">
        <f>+IF(((D44+D43+D42)&gt;=0.05),D41,IF((D41-(0.05-(D42+D43+D44)))&gt;0,(D41-(0.05-(D42+D43+D44))),0))</f>
        <v>0.20454545454545456</v>
      </c>
      <c r="E49" s="1">
        <f t="shared" ref="E49:E52" si="18">E41</f>
        <v>505</v>
      </c>
      <c r="F49" s="19">
        <f t="shared" ref="F49:F52" si="19">+($D$6-($D$8*(E49-550)/100))</f>
        <v>173.39249999999998</v>
      </c>
      <c r="G49" s="20">
        <f t="shared" ref="G49:G52" si="20">+(E49*F49)/100</f>
        <v>875.63212499999997</v>
      </c>
      <c r="H49" s="20">
        <f t="shared" ref="H49:H52" si="21">+C49*G49</f>
        <v>39403.445625</v>
      </c>
    </row>
    <row r="50" spans="1:8" x14ac:dyDescent="0.2">
      <c r="B50" s="1" t="s">
        <v>23</v>
      </c>
      <c r="C50" s="24">
        <f t="shared" si="17"/>
        <v>44</v>
      </c>
      <c r="D50" s="18">
        <f>+IF(((D43+D44)&gt;=0.05),D42,IF((D42-(0.05-(D43+D44)))&gt;0,(D42-(0.05-(D43+D44))),0))</f>
        <v>0.2</v>
      </c>
      <c r="E50" s="1">
        <f t="shared" si="18"/>
        <v>450</v>
      </c>
      <c r="F50" s="19">
        <f t="shared" si="19"/>
        <v>179.25</v>
      </c>
      <c r="G50" s="20">
        <f t="shared" si="20"/>
        <v>806.625</v>
      </c>
      <c r="H50" s="20">
        <f t="shared" si="21"/>
        <v>35491.5</v>
      </c>
    </row>
    <row r="51" spans="1:8" x14ac:dyDescent="0.2">
      <c r="B51" s="1" t="s">
        <v>41</v>
      </c>
      <c r="C51" s="24">
        <f t="shared" si="17"/>
        <v>36</v>
      </c>
      <c r="D51" s="18">
        <f>+IF(((D44)&gt;=0.05),D43,IF((D43-(0.05-(D44)))&gt;0,(D43-(0.05-(D44))),0))</f>
        <v>0.16363636363636364</v>
      </c>
      <c r="E51" s="1">
        <f t="shared" si="18"/>
        <v>400</v>
      </c>
      <c r="F51" s="19">
        <f t="shared" si="19"/>
        <v>184.57499999999999</v>
      </c>
      <c r="G51" s="20">
        <f t="shared" si="20"/>
        <v>738.3</v>
      </c>
      <c r="H51" s="20">
        <f t="shared" si="21"/>
        <v>26578.799999999999</v>
      </c>
    </row>
    <row r="52" spans="1:8" ht="17" thickBot="1" x14ac:dyDescent="0.25">
      <c r="B52" s="1" t="s">
        <v>42</v>
      </c>
      <c r="C52" s="24">
        <f t="shared" si="17"/>
        <v>0</v>
      </c>
      <c r="D52" s="18">
        <f>+IF(((D44)&gt;=0.05),(D44-0.05),0)</f>
        <v>0</v>
      </c>
      <c r="E52" s="1">
        <f t="shared" si="18"/>
        <v>350</v>
      </c>
      <c r="F52" s="19">
        <f t="shared" si="19"/>
        <v>189.9</v>
      </c>
      <c r="G52" s="20">
        <f t="shared" si="20"/>
        <v>664.65</v>
      </c>
      <c r="H52" s="20">
        <f t="shared" si="21"/>
        <v>0</v>
      </c>
    </row>
    <row r="53" spans="1:8" ht="17" thickBot="1" x14ac:dyDescent="0.25">
      <c r="H53" s="21">
        <f>+SUM(H48:H52)</f>
        <v>188511.89062499997</v>
      </c>
    </row>
    <row r="54" spans="1:8" x14ac:dyDescent="0.2">
      <c r="A54" s="1" t="s">
        <v>36</v>
      </c>
    </row>
    <row r="55" spans="1:8" ht="51" x14ac:dyDescent="0.2">
      <c r="B55" s="17" t="s">
        <v>25</v>
      </c>
      <c r="C55" s="17" t="s">
        <v>26</v>
      </c>
      <c r="D55" s="17" t="s">
        <v>27</v>
      </c>
      <c r="E55" s="17" t="s">
        <v>28</v>
      </c>
      <c r="F55" s="17" t="s">
        <v>29</v>
      </c>
      <c r="G55" s="17" t="s">
        <v>30</v>
      </c>
      <c r="H55" s="17" t="s">
        <v>31</v>
      </c>
    </row>
    <row r="56" spans="1:8" x14ac:dyDescent="0.2">
      <c r="B56" s="1" t="s">
        <v>21</v>
      </c>
      <c r="C56" s="24">
        <f>SUM($C$13:$C$17)*D56</f>
        <v>105.99999999999999</v>
      </c>
      <c r="D56" s="23">
        <f>+D48+0.05</f>
        <v>0.48181818181818176</v>
      </c>
      <c r="E56" s="1">
        <f>E48</f>
        <v>540</v>
      </c>
      <c r="F56" s="19">
        <f>+($D$6-($D$8*(E56-550)/100))</f>
        <v>169.66499999999999</v>
      </c>
      <c r="G56" s="20">
        <f>+(E56*F56)/100</f>
        <v>916.19099999999992</v>
      </c>
      <c r="H56" s="20">
        <f>+C56*G56</f>
        <v>97116.245999999985</v>
      </c>
    </row>
    <row r="57" spans="1:8" x14ac:dyDescent="0.2">
      <c r="B57" s="1" t="s">
        <v>22</v>
      </c>
      <c r="C57" s="24">
        <f t="shared" ref="C57:C60" si="22">SUM($C$13:$C$17)*D57</f>
        <v>45</v>
      </c>
      <c r="D57" s="18">
        <f>+IF(((D52+D51+D50)&gt;=0.05),D49,IF((D49-(0.05-(D50+D51+D52)))&gt;0,(D49-(0.05-(D50+D51+D52))),0))</f>
        <v>0.20454545454545456</v>
      </c>
      <c r="E57" s="1">
        <f t="shared" ref="E57:E60" si="23">E49</f>
        <v>505</v>
      </c>
      <c r="F57" s="19">
        <f t="shared" ref="F57:F60" si="24">+($D$6-($D$8*(E57-550)/100))</f>
        <v>173.39249999999998</v>
      </c>
      <c r="G57" s="20">
        <f t="shared" ref="G57:G60" si="25">+(E57*F57)/100</f>
        <v>875.63212499999997</v>
      </c>
      <c r="H57" s="20">
        <f t="shared" ref="H57:H60" si="26">+C57*G57</f>
        <v>39403.445625</v>
      </c>
    </row>
    <row r="58" spans="1:8" x14ac:dyDescent="0.2">
      <c r="B58" s="1" t="s">
        <v>23</v>
      </c>
      <c r="C58" s="24">
        <f t="shared" si="22"/>
        <v>44</v>
      </c>
      <c r="D58" s="18">
        <f>+IF(((D51+D52)&gt;=0.05),D50,IF((D50-(0.05-(D51+D52)))&gt;0,(D50-(0.05-(D51+D52))),0))</f>
        <v>0.2</v>
      </c>
      <c r="E58" s="1">
        <f t="shared" si="23"/>
        <v>450</v>
      </c>
      <c r="F58" s="19">
        <f t="shared" si="24"/>
        <v>179.25</v>
      </c>
      <c r="G58" s="20">
        <f t="shared" si="25"/>
        <v>806.625</v>
      </c>
      <c r="H58" s="20">
        <f t="shared" si="26"/>
        <v>35491.5</v>
      </c>
    </row>
    <row r="59" spans="1:8" x14ac:dyDescent="0.2">
      <c r="B59" s="1" t="s">
        <v>41</v>
      </c>
      <c r="C59" s="24">
        <f t="shared" si="22"/>
        <v>25</v>
      </c>
      <c r="D59" s="18">
        <f>+IF(((D52)&gt;=0.05),D51,IF((D51-(0.05-(D52)))&gt;0,(D51-(0.05-(D52))),0))</f>
        <v>0.11363636363636363</v>
      </c>
      <c r="E59" s="1">
        <f t="shared" si="23"/>
        <v>400</v>
      </c>
      <c r="F59" s="19">
        <f t="shared" si="24"/>
        <v>184.57499999999999</v>
      </c>
      <c r="G59" s="20">
        <f t="shared" si="25"/>
        <v>738.3</v>
      </c>
      <c r="H59" s="20">
        <f t="shared" si="26"/>
        <v>18457.5</v>
      </c>
    </row>
    <row r="60" spans="1:8" ht="17" thickBot="1" x14ac:dyDescent="0.25">
      <c r="B60" s="1" t="s">
        <v>42</v>
      </c>
      <c r="C60" s="24">
        <f t="shared" si="22"/>
        <v>0</v>
      </c>
      <c r="D60" s="18">
        <f>+IF(((D52)&gt;=0.05),(D52-0.05),0)</f>
        <v>0</v>
      </c>
      <c r="E60" s="1">
        <f t="shared" si="23"/>
        <v>350</v>
      </c>
      <c r="F60" s="19">
        <f t="shared" si="24"/>
        <v>189.9</v>
      </c>
      <c r="G60" s="20">
        <f t="shared" si="25"/>
        <v>664.65</v>
      </c>
      <c r="H60" s="20">
        <f t="shared" si="26"/>
        <v>0</v>
      </c>
    </row>
    <row r="61" spans="1:8" ht="17" thickBot="1" x14ac:dyDescent="0.25">
      <c r="H61" s="21">
        <f>+SUM(H56:H60)</f>
        <v>190468.69162499998</v>
      </c>
    </row>
    <row r="62" spans="1:8" x14ac:dyDescent="0.2">
      <c r="C62" s="24"/>
    </row>
  </sheetData>
  <sheetProtection algorithmName="SHA-512" hashValue="BdoQnBko4UkrT4vjVaRGEGSHCPHC9vSEjyzQ1X3ZD0TcaU9U53TxAnYLqa9DDxXCKxdNJNFx6M39fo/W27vyyw==" saltValue="sdVS1IykKb8K4QjD9XaDgw==" spinCount="100000" sheet="1" objects="1" scenarios="1"/>
  <conditionalFormatting sqref="D40">
    <cfRule type="cellIs" dxfId="4" priority="5" operator="greaterThan">
      <formula>1</formula>
    </cfRule>
    <cfRule type="aboveAverage" priority="6"/>
  </conditionalFormatting>
  <conditionalFormatting sqref="D22">
    <cfRule type="cellIs" dxfId="3" priority="4" operator="greaterThan">
      <formula>1</formula>
    </cfRule>
  </conditionalFormatting>
  <conditionalFormatting sqref="D31">
    <cfRule type="cellIs" dxfId="2" priority="3" operator="greaterThan">
      <formula>1</formula>
    </cfRule>
  </conditionalFormatting>
  <conditionalFormatting sqref="D48">
    <cfRule type="cellIs" dxfId="1" priority="2" operator="greaterThan">
      <formula>1</formula>
    </cfRule>
  </conditionalFormatting>
  <conditionalFormatting sqref="D56">
    <cfRule type="cellIs" dxfId="0" priority="1" operator="greaterThan">
      <formula>1</formula>
    </cfRule>
  </conditionalFormatting>
  <pageMargins left="0.7" right="0.7" top="0.75" bottom="0.75" header="0.3" footer="0.3"/>
  <pageSetup orientation="portrait" r:id="rId1"/>
  <rowBreaks count="1" manualBreakCount="1">
    <brk id="5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D100"/>
  </sheetPr>
  <dimension ref="A1"/>
  <sheetViews>
    <sheetView workbookViewId="0">
      <selection activeCell="K25" sqref="K25"/>
    </sheetView>
  </sheetViews>
  <sheetFormatPr baseColWidth="10" defaultColWidth="8.83203125" defaultRowHeight="15" x14ac:dyDescent="0.2"/>
  <sheetData/>
  <sheetProtection algorithmName="SHA-512" hashValue="ZMiLYaOoHVcNwDWFABsVOsHDhhWq3Dvi/MmA4CF90Nkc0zxwLKpcOVT4I6CrclQGkgd7Tbu47CARjR85I9KxQw==" saltValue="PRZmODNL9TTeEEA5TumQc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Read Me</vt:lpstr>
      <vt:lpstr>Cow Input Form</vt:lpstr>
      <vt:lpstr>Heifer Input Form</vt:lpstr>
      <vt:lpstr>Combined Herd</vt:lpstr>
      <vt:lpstr>Distribution Results</vt:lpstr>
      <vt:lpstr>Economics</vt:lpstr>
      <vt:lpstr>Contact</vt:lpstr>
      <vt:lpstr>'Combined Herd'!Print_Area</vt:lpstr>
      <vt:lpstr>'Cow Input Form'!Print_Area</vt:lpstr>
      <vt:lpstr>Economics!Print_Area</vt:lpstr>
      <vt:lpstr>'Heifer Input Form'!Print_Area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</dc:creator>
  <cp:lastModifiedBy>Microsoft Office User</cp:lastModifiedBy>
  <cp:lastPrinted>2020-06-24T20:04:03Z</cp:lastPrinted>
  <dcterms:created xsi:type="dcterms:W3CDTF">2020-06-04T20:18:15Z</dcterms:created>
  <dcterms:modified xsi:type="dcterms:W3CDTF">2021-01-04T17:10:21Z</dcterms:modified>
</cp:coreProperties>
</file>