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lly/Desktop/Project Files/To Do Projects/Out on Proof/07-2002-2018-CompensationsCalculator/3-FINAL/"/>
    </mc:Choice>
  </mc:AlternateContent>
  <xr:revisionPtr revIDLastSave="0" documentId="13_ncr:1_{03DAE47E-1C8C-2D46-8EB0-735C6822EA08}" xr6:coauthVersionLast="32" xr6:coauthVersionMax="32" xr10:uidLastSave="{00000000-0000-0000-0000-000000000000}"/>
  <bookViews>
    <workbookView xWindow="2860" yWindow="600" windowWidth="27160" windowHeight="26700" xr2:uid="{00000000-000D-0000-FFFF-FFFF00000000}"/>
  </bookViews>
  <sheets>
    <sheet name="Read Me" sheetId="2" r:id="rId1"/>
    <sheet name="Paycheck Worksheet" sheetId="1" r:id="rId2"/>
    <sheet name="Compensation Analysis" sheetId="4" r:id="rId3"/>
    <sheet name="Contact" sheetId="3" r:id="rId4"/>
  </sheets>
  <definedNames>
    <definedName name="_xlnm.Print_Area" localSheetId="2">'Compensation Analysis'!$A$1:$I$25</definedName>
    <definedName name="_xlnm.Print_Area" localSheetId="1">'Paycheck Worksheet'!$A$1:$H$41</definedName>
    <definedName name="_xlnm.Print_Area" localSheetId="0">'Read Me'!$A$1:$I$57</definedName>
  </definedNames>
  <calcPr calcId="179017" concurrentCalc="0"/>
</workbook>
</file>

<file path=xl/calcChain.xml><?xml version="1.0" encoding="utf-8"?>
<calcChain xmlns="http://schemas.openxmlformats.org/spreadsheetml/2006/main">
  <c r="G12" i="1" l="1"/>
  <c r="C25" i="4"/>
  <c r="C24" i="4"/>
  <c r="C21" i="4"/>
  <c r="C20" i="4"/>
  <c r="C17" i="4"/>
  <c r="C16" i="4"/>
  <c r="C13" i="4"/>
  <c r="C12" i="4"/>
  <c r="H33" i="1"/>
  <c r="H31" i="1"/>
  <c r="H34" i="1"/>
  <c r="G22" i="1"/>
  <c r="G23" i="1"/>
  <c r="G24" i="1"/>
  <c r="G25" i="1"/>
  <c r="G26" i="1"/>
  <c r="G27" i="1"/>
  <c r="G19" i="1"/>
  <c r="G18" i="1"/>
  <c r="G21" i="1"/>
  <c r="G20" i="1"/>
  <c r="G14" i="1"/>
  <c r="G15" i="1"/>
  <c r="G11" i="1"/>
  <c r="H8" i="1"/>
  <c r="H7" i="1"/>
  <c r="H9" i="1"/>
  <c r="H37" i="1"/>
  <c r="H38" i="1"/>
  <c r="G13" i="1"/>
  <c r="H16" i="1"/>
  <c r="H28" i="1"/>
  <c r="I25" i="4"/>
  <c r="I20" i="4"/>
  <c r="I12" i="4"/>
  <c r="I17" i="4"/>
  <c r="I16" i="4"/>
  <c r="I21" i="4"/>
  <c r="I13" i="4"/>
  <c r="I24" i="4"/>
  <c r="H39" i="1"/>
  <c r="H41" i="1"/>
  <c r="H36" i="1"/>
</calcChain>
</file>

<file path=xl/sharedStrings.xml><?xml version="1.0" encoding="utf-8"?>
<sst xmlns="http://schemas.openxmlformats.org/spreadsheetml/2006/main" count="162" uniqueCount="115">
  <si>
    <t xml:space="preserve">Year: </t>
  </si>
  <si>
    <t xml:space="preserve"> Compensation Calculator</t>
  </si>
  <si>
    <t>Wage</t>
  </si>
  <si>
    <t>Rate/Hour</t>
  </si>
  <si>
    <t>Hours/Month</t>
  </si>
  <si>
    <t>Number of Months</t>
  </si>
  <si>
    <t>Salary</t>
  </si>
  <si>
    <t>Rate/Month</t>
  </si>
  <si>
    <t>Months/Year</t>
  </si>
  <si>
    <t>Medical insurance</t>
  </si>
  <si>
    <t>Step 2: Employee Benefits</t>
  </si>
  <si>
    <t>Step 3: Additional Benefits</t>
  </si>
  <si>
    <t xml:space="preserve">Retirement fund </t>
  </si>
  <si>
    <t>Total Yearly Benefits Compensation</t>
  </si>
  <si>
    <t>Total Yearly Additional Benefits Compensation</t>
  </si>
  <si>
    <t>Rate/Day</t>
  </si>
  <si>
    <t>Number of Days</t>
  </si>
  <si>
    <t>Rate/Pound</t>
  </si>
  <si>
    <t>Number of Pounds</t>
  </si>
  <si>
    <t>Step 4: Bonus Allocations</t>
  </si>
  <si>
    <t>Production Bonus</t>
  </si>
  <si>
    <t>Amount</t>
  </si>
  <si>
    <t>If accomplished-1 if not-0</t>
  </si>
  <si>
    <t>Step 5: Take Home Pay</t>
  </si>
  <si>
    <t>Yearly Cash Salary and Wages PLUS Non-Cash Benefits</t>
  </si>
  <si>
    <t>Yearly Cash Salary and Wages Earned</t>
  </si>
  <si>
    <t>Paycheck</t>
  </si>
  <si>
    <t>Number of Pay Periods</t>
  </si>
  <si>
    <t>a</t>
  </si>
  <si>
    <t>b</t>
  </si>
  <si>
    <t>c</t>
  </si>
  <si>
    <t>d</t>
  </si>
  <si>
    <t>e</t>
  </si>
  <si>
    <t>f</t>
  </si>
  <si>
    <t>g</t>
  </si>
  <si>
    <t>h</t>
  </si>
  <si>
    <t>If housing is provided, the rental value of the house or apartment.</t>
  </si>
  <si>
    <t>If the operation covers the electricity, water, etc. or provides a cell phone for the employee.</t>
  </si>
  <si>
    <t>If the operation provides beef, pork, vegetables etc. for the employee.</t>
  </si>
  <si>
    <t>If the operation provides meals or grocery allowance for the employee.</t>
  </si>
  <si>
    <t xml:space="preserve">If the operation assists with medical expenses not covered by insurance. </t>
  </si>
  <si>
    <t xml:space="preserve">If operation owned vehicles are provided to the employee and permitted for personal use. </t>
  </si>
  <si>
    <t>If there are benefits or bonuses provided to employees that are not listed, these spaces can be utilized.</t>
  </si>
  <si>
    <t>Compensation Calculator</t>
  </si>
  <si>
    <t xml:space="preserve">Instructions </t>
  </si>
  <si>
    <t>Equal Opportunity &amp; Affirmative Action</t>
  </si>
  <si>
    <t>Employee</t>
  </si>
  <si>
    <t>Paycheck Worksheet</t>
  </si>
  <si>
    <t xml:space="preserve">Compensation Analysis </t>
  </si>
  <si>
    <t>Total Yearly Bonus Allocations</t>
  </si>
  <si>
    <t>If</t>
  </si>
  <si>
    <t xml:space="preserve">weeks per year worked, compare at </t>
  </si>
  <si>
    <t xml:space="preserve">hours a week and </t>
  </si>
  <si>
    <t xml:space="preserve">hours a week. </t>
  </si>
  <si>
    <t xml:space="preserve"> hour work week average</t>
  </si>
  <si>
    <t>Compensation Analysis Tab</t>
  </si>
  <si>
    <t>Paycheck Worksheet Tab</t>
  </si>
  <si>
    <t xml:space="preserve">Compensation Calculator </t>
  </si>
  <si>
    <t>If animals are housed and fed on the operation , examples: horses, 4-H project animals.</t>
  </si>
  <si>
    <t>i</t>
  </si>
  <si>
    <t>Social security and Medicare withholding rates are the 2017 IRS withholding rates.</t>
  </si>
  <si>
    <t>Vacation (paid)</t>
  </si>
  <si>
    <t xml:space="preserve"> Months</t>
  </si>
  <si>
    <t>Total Yearly Cash Wage and Salary Compensation</t>
  </si>
  <si>
    <t>Step 1: Cash Wage and Salary</t>
  </si>
  <si>
    <t>Hourly Rate - Salary/Wage only</t>
  </si>
  <si>
    <t>Hourly Rate- Salary/Wage PLUS Employee Benefits</t>
  </si>
  <si>
    <t>Hourly Rate- Salary/Wage PLUS Employee Benefits PLUS Additional Benefits</t>
  </si>
  <si>
    <t>Hourly Rate- Salary/Wage PLUS Employee Benefits PLUS Additional Benefits PLUS Bonus</t>
  </si>
  <si>
    <r>
      <t>Other</t>
    </r>
    <r>
      <rPr>
        <b/>
        <vertAlign val="superscript"/>
        <sz val="12"/>
        <color theme="1"/>
        <rFont val="Arial"/>
        <family val="2"/>
      </rPr>
      <t>h</t>
    </r>
  </si>
  <si>
    <r>
      <t>Housing</t>
    </r>
    <r>
      <rPr>
        <b/>
        <vertAlign val="superscript"/>
        <sz val="12"/>
        <color theme="1"/>
        <rFont val="Arial"/>
        <family val="2"/>
      </rPr>
      <t>a</t>
    </r>
  </si>
  <si>
    <r>
      <t>Utilities</t>
    </r>
    <r>
      <rPr>
        <b/>
        <vertAlign val="superscript"/>
        <sz val="12"/>
        <color theme="1"/>
        <rFont val="Arial"/>
        <family val="2"/>
      </rPr>
      <t>b</t>
    </r>
  </si>
  <si>
    <r>
      <t>Meal Allowance</t>
    </r>
    <r>
      <rPr>
        <b/>
        <vertAlign val="superscript"/>
        <sz val="12"/>
        <color theme="1"/>
        <rFont val="Arial"/>
        <family val="2"/>
      </rPr>
      <t>c</t>
    </r>
  </si>
  <si>
    <r>
      <t>Farm Produce Provided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</si>
  <si>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>Boarding</t>
    </r>
    <r>
      <rPr>
        <b/>
        <vertAlign val="superscript"/>
        <sz val="12"/>
        <color theme="1"/>
        <rFont val="Arial"/>
        <family val="2"/>
      </rPr>
      <t>e</t>
    </r>
  </si>
  <si>
    <r>
      <t>Medical Reimbursement</t>
    </r>
    <r>
      <rPr>
        <b/>
        <vertAlign val="superscript"/>
        <sz val="12"/>
        <color theme="1"/>
        <rFont val="Arial"/>
        <family val="2"/>
      </rPr>
      <t>f</t>
    </r>
  </si>
  <si>
    <r>
      <t>Vehicle Use</t>
    </r>
    <r>
      <rPr>
        <b/>
        <vertAlign val="superscript"/>
        <sz val="12"/>
        <color theme="1"/>
        <rFont val="Arial"/>
        <family val="2"/>
      </rPr>
      <t>g</t>
    </r>
  </si>
  <si>
    <r>
      <t>Yearly Social Security percentage withheld</t>
    </r>
    <r>
      <rPr>
        <vertAlign val="superscript"/>
        <sz val="12"/>
        <color theme="1"/>
        <rFont val="Arial"/>
        <family val="2"/>
      </rPr>
      <t>i</t>
    </r>
  </si>
  <si>
    <r>
      <t>Yearly Medicare percentage withheld</t>
    </r>
    <r>
      <rPr>
        <vertAlign val="superscript"/>
        <sz val="12"/>
        <color theme="1"/>
        <rFont val="Arial"/>
        <family val="2"/>
      </rPr>
      <t>i</t>
    </r>
  </si>
  <si>
    <r>
      <rPr>
        <b/>
        <sz val="12"/>
        <rFont val="Arial"/>
        <family val="2"/>
      </rPr>
      <t>YELLOW</t>
    </r>
    <r>
      <rPr>
        <sz val="12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cells should be edited with employee information. </t>
    </r>
  </si>
  <si>
    <t xml:space="preserve">This spreadsheet is designed to aid with the compensation decisions for family farm and </t>
  </si>
  <si>
    <t xml:space="preserve">ranch operations. This can be used to illustrate the value of cash and non-cash salary, </t>
  </si>
  <si>
    <t xml:space="preserve">wage and benefits received by the employee and management. </t>
  </si>
  <si>
    <r>
      <rPr>
        <b/>
        <sz val="12"/>
        <color theme="1"/>
        <rFont val="Arial"/>
        <family val="2"/>
      </rPr>
      <t>Step 1</t>
    </r>
    <r>
      <rPr>
        <sz val="12"/>
        <color theme="1"/>
        <rFont val="Arial"/>
        <family val="2"/>
      </rPr>
      <t xml:space="preserve">- Salary and Wage calculation. This space is available for the hourly wage or </t>
    </r>
  </si>
  <si>
    <t xml:space="preserve">monthly salary payments. For WAGE, insert rate paid per hour, the number of hours per </t>
  </si>
  <si>
    <t xml:space="preserve">month worked and the number of months employed.  For SALARY, include the amount </t>
  </si>
  <si>
    <t xml:space="preserve">paid per month and the number of months paid per year. If an employee is wage earning </t>
  </si>
  <si>
    <t xml:space="preserve">part of the year and salary earning the other part of the year, the number of months listed </t>
  </si>
  <si>
    <t xml:space="preserve">should equal the total employment time. Do not exceed 12 months of total employment. </t>
  </si>
  <si>
    <r>
      <rPr>
        <b/>
        <sz val="12"/>
        <color theme="1"/>
        <rFont val="Arial"/>
        <family val="2"/>
      </rPr>
      <t>Step 2</t>
    </r>
    <r>
      <rPr>
        <sz val="12"/>
        <color theme="1"/>
        <rFont val="Arial"/>
        <family val="2"/>
      </rPr>
      <t xml:space="preserve">- Employee Benefits. In this section, if medical insurance, paid vacation time, </t>
    </r>
  </si>
  <si>
    <t xml:space="preserve">retirement contributions or other employee benefits are paid, include them here. List the </t>
  </si>
  <si>
    <t xml:space="preserve">rate per month and the number of months the employee will receive this benefit. There are </t>
  </si>
  <si>
    <t xml:space="preserve">two space available for extra employee benefits to be included. </t>
  </si>
  <si>
    <r>
      <rPr>
        <b/>
        <sz val="12"/>
        <color theme="1"/>
        <rFont val="Arial"/>
        <family val="2"/>
      </rPr>
      <t>Step 3</t>
    </r>
    <r>
      <rPr>
        <sz val="12"/>
        <color theme="1"/>
        <rFont val="Arial"/>
        <family val="2"/>
      </rPr>
      <t xml:space="preserve">- Additional Benefits. If your business provides any additional benefits, they can be </t>
    </r>
  </si>
  <si>
    <t>your reference.</t>
  </si>
  <si>
    <t xml:space="preserve">to customize the benefits provided. Descriptions of each benefit in the list are included for </t>
  </si>
  <si>
    <t>included in this section. Examples are included in the list, and there are spaces available</t>
  </si>
  <si>
    <r>
      <rPr>
        <b/>
        <sz val="12"/>
        <color theme="1"/>
        <rFont val="Arial"/>
        <family val="2"/>
      </rPr>
      <t>Step 4</t>
    </r>
    <r>
      <rPr>
        <sz val="12"/>
        <color theme="1"/>
        <rFont val="Arial"/>
        <family val="2"/>
      </rPr>
      <t xml:space="preserve">- Bonus Allocation. In this section include any potential bonuses available to the </t>
    </r>
  </si>
  <si>
    <t xml:space="preserve">employee. A production bonus is included, with space for individualization. Include the </t>
  </si>
  <si>
    <t xml:space="preserve">amount of the bonus. If the employee meets the requirements and qualifies for the bonus, </t>
  </si>
  <si>
    <t>indicate the accomplishment with a "1". If the goals are not met, indicate with a "0".</t>
  </si>
  <si>
    <r>
      <rPr>
        <b/>
        <sz val="12"/>
        <color theme="1"/>
        <rFont val="Arial"/>
        <family val="2"/>
      </rPr>
      <t>Step 5</t>
    </r>
    <r>
      <rPr>
        <sz val="12"/>
        <color theme="1"/>
        <rFont val="Arial"/>
        <family val="2"/>
      </rPr>
      <t xml:space="preserve">- Take Home Pay. This step provides information about the full value of the wage </t>
    </r>
  </si>
  <si>
    <t xml:space="preserve">received by the employee. The cash only value of the compensation is also included. </t>
  </si>
  <si>
    <t xml:space="preserve">Additionally, the take home pay reflected following the automatic withdrawal of social </t>
  </si>
  <si>
    <t xml:space="preserve">security and Medicare are also included in this section. Social security and Medicare rates </t>
  </si>
  <si>
    <t xml:space="preserve">are the 2017 percentages. </t>
  </si>
  <si>
    <t xml:space="preserve">Enter the number of weeks the employee will work (52 weeks in a year) . To compare the </t>
  </si>
  <si>
    <t xml:space="preserve">true hourly rate received, at different salary, wage, benefit and bonus rates, insert two </t>
  </si>
  <si>
    <t xml:space="preserve">hourly rates, example 40 and 60 hours worked per week. </t>
  </si>
  <si>
    <t xml:space="preserve">The authors of this workbook provide it as an educational tool and assume no liability for </t>
  </si>
  <si>
    <t xml:space="preserve">use or misuse of this workbook or the decisions which result. </t>
  </si>
  <si>
    <t xml:space="preserve">SDSU Extension is an equal opportunity provider and employer in accordance with the </t>
  </si>
  <si>
    <t>Learn more at iGrow.org</t>
  </si>
  <si>
    <t xml:space="preserve">nondiscrimination policies of South Dakota State University, the South Dakota Board of </t>
  </si>
  <si>
    <t xml:space="preserve">Regents and the United States Department of Agriculture.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</si>
</sst>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087"/>
        <bgColor indexed="64"/>
      </patternFill>
    </fill>
    <fill>
      <patternFill patternType="solid">
        <fgColor rgb="FFFFD100"/>
        <bgColor indexed="64"/>
      </patternFill>
    </fill>
    <fill>
      <patternFill patternType="solid">
        <fgColor rgb="FFFFD7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7" fillId="2" borderId="0" xfId="0" applyFont="1" applyFill="1"/>
    <xf numFmtId="0" fontId="8" fillId="2" borderId="0" xfId="0" applyFont="1" applyFill="1"/>
    <xf numFmtId="44" fontId="4" fillId="3" borderId="1" xfId="1" applyFont="1" applyFill="1" applyBorder="1" applyProtection="1">
      <protection locked="0"/>
    </xf>
    <xf numFmtId="44" fontId="4" fillId="0" borderId="1" xfId="1" applyFont="1" applyBorder="1"/>
    <xf numFmtId="44" fontId="4" fillId="0" borderId="1" xfId="0" applyNumberFormat="1" applyFont="1" applyBorder="1"/>
    <xf numFmtId="9" fontId="4" fillId="3" borderId="1" xfId="2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10" fillId="0" borderId="0" xfId="0" applyFont="1"/>
    <xf numFmtId="44" fontId="4" fillId="3" borderId="5" xfId="1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10" fontId="4" fillId="3" borderId="1" xfId="2" applyNumberFormat="1" applyFont="1" applyFill="1" applyBorder="1" applyProtection="1"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top"/>
    </xf>
    <xf numFmtId="0" fontId="6" fillId="0" borderId="0" xfId="0" applyFont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D100"/>
      <color rgb="FF003087"/>
      <color rgb="FFFFD700"/>
      <color rgb="FF009A44"/>
      <color rgb="FF7CC242"/>
      <color rgb="FF009C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507349</xdr:colOff>
      <xdr:row>0</xdr:row>
      <xdr:rowOff>47629</xdr:rowOff>
    </xdr:from>
    <xdr:to>
      <xdr:col>8</xdr:col>
      <xdr:colOff>596249</xdr:colOff>
      <xdr:row>3</xdr:row>
      <xdr:rowOff>70482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4949" y="47629"/>
          <a:ext cx="1308100" cy="603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456975</xdr:colOff>
      <xdr:row>0</xdr:row>
      <xdr:rowOff>76201</xdr:rowOff>
    </xdr:from>
    <xdr:to>
      <xdr:col>7</xdr:col>
      <xdr:colOff>926875</xdr:colOff>
      <xdr:row>3</xdr:row>
      <xdr:rowOff>113511</xdr:rowOff>
    </xdr:to>
    <xdr:pic>
      <xdr:nvPicPr>
        <xdr:cNvPr id="3" name="Picture 2" descr="SDSU Exten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125" y="76201"/>
          <a:ext cx="1355725" cy="627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2524</xdr:colOff>
      <xdr:row>1</xdr:row>
      <xdr:rowOff>19053</xdr:rowOff>
    </xdr:from>
    <xdr:to>
      <xdr:col>8</xdr:col>
      <xdr:colOff>1361424</xdr:colOff>
      <xdr:row>4</xdr:row>
      <xdr:rowOff>50621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899" y="209553"/>
          <a:ext cx="1358900" cy="631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285750</xdr:colOff>
      <xdr:row>36</xdr:row>
      <xdr:rowOff>0</xdr:rowOff>
    </xdr:to>
    <xdr:pic>
      <xdr:nvPicPr>
        <xdr:cNvPr id="4" name="Picture 3" descr="If you have any questions about this calculator, please contact:&#10;Heather Gessner&#10;SDSU Extension Livestock Business Management Field Specialist&#10;Office: 605-782-3290&#10;Email: heather.gessner@sdstate.edu">
          <a:extLst>
            <a:ext uri="{FF2B5EF4-FFF2-40B4-BE49-F238E27FC236}">
              <a16:creationId xmlns:a16="http://schemas.microsoft.com/office/drawing/2014/main" id="{4E983E30-DD23-F741-BD72-D046D077D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0" cy="68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60"/>
  <sheetViews>
    <sheetView tabSelected="1" workbookViewId="0">
      <selection activeCell="D57" sqref="D57"/>
    </sheetView>
  </sheetViews>
  <sheetFormatPr baseColWidth="10" defaultColWidth="9.1640625" defaultRowHeight="16" x14ac:dyDescent="0.2"/>
  <cols>
    <col min="1" max="16384" width="9.1640625" style="2"/>
  </cols>
  <sheetData>
    <row r="1" spans="1:10" ht="15" customHeight="1" x14ac:dyDescent="0.2">
      <c r="B1" s="27"/>
      <c r="C1" s="34" t="s">
        <v>43</v>
      </c>
      <c r="D1" s="27"/>
      <c r="E1" s="27"/>
      <c r="F1" s="27"/>
      <c r="G1" s="20"/>
      <c r="H1" s="20"/>
      <c r="I1" s="20"/>
      <c r="J1" s="20"/>
    </row>
    <row r="2" spans="1:10" ht="16" customHeight="1" x14ac:dyDescent="0.2">
      <c r="A2" s="27"/>
      <c r="B2" s="27"/>
      <c r="C2" s="27"/>
      <c r="D2" s="27"/>
      <c r="E2" s="27"/>
      <c r="F2" s="27"/>
      <c r="G2" s="20"/>
      <c r="H2" s="20"/>
      <c r="I2" s="20"/>
      <c r="J2" s="20"/>
    </row>
    <row r="3" spans="1:10" x14ac:dyDescent="0.2">
      <c r="A3" s="21" t="s">
        <v>44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7" customHeight="1" x14ac:dyDescent="0.2">
      <c r="A5" s="35" t="s">
        <v>80</v>
      </c>
      <c r="B5" s="35"/>
      <c r="C5" s="35"/>
      <c r="D5" s="35"/>
      <c r="E5" s="35"/>
      <c r="F5" s="35"/>
      <c r="G5" s="35"/>
      <c r="H5" s="35"/>
      <c r="I5" s="35"/>
      <c r="J5" s="20"/>
    </row>
    <row r="6" spans="1:10" x14ac:dyDescent="0.2">
      <c r="A6" s="35" t="s">
        <v>81</v>
      </c>
      <c r="B6" s="35"/>
      <c r="C6" s="35"/>
      <c r="D6" s="35"/>
      <c r="E6" s="35"/>
      <c r="F6" s="35"/>
      <c r="G6" s="35"/>
      <c r="H6" s="35"/>
      <c r="I6" s="35"/>
      <c r="J6" s="20"/>
    </row>
    <row r="7" spans="1:10" x14ac:dyDescent="0.2">
      <c r="A7" s="35" t="s">
        <v>82</v>
      </c>
      <c r="B7" s="35"/>
      <c r="C7" s="35"/>
      <c r="D7" s="35"/>
      <c r="E7" s="35"/>
      <c r="F7" s="35"/>
      <c r="G7" s="35"/>
      <c r="H7" s="35"/>
      <c r="I7" s="35"/>
      <c r="J7" s="20"/>
    </row>
    <row r="8" spans="1:1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x14ac:dyDescent="0.2">
      <c r="A9" s="26" t="s">
        <v>79</v>
      </c>
      <c r="B9" s="26"/>
      <c r="C9" s="26"/>
      <c r="D9" s="26"/>
      <c r="E9" s="26"/>
      <c r="F9" s="26"/>
      <c r="G9" s="26"/>
      <c r="H9" s="26"/>
      <c r="I9" s="26"/>
      <c r="J9" s="20"/>
    </row>
    <row r="10" spans="1:10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0"/>
    </row>
    <row r="11" spans="1:10" x14ac:dyDescent="0.2">
      <c r="A11" s="22" t="s">
        <v>56</v>
      </c>
      <c r="B11" s="21"/>
      <c r="C11" s="21"/>
      <c r="D11" s="21"/>
      <c r="E11" s="21"/>
      <c r="F11" s="21"/>
      <c r="G11" s="21"/>
      <c r="H11" s="21"/>
      <c r="I11" s="21"/>
      <c r="J11" s="20"/>
    </row>
    <row r="12" spans="1:10" ht="15" customHeight="1" x14ac:dyDescent="0.2">
      <c r="A12" s="35" t="s">
        <v>83</v>
      </c>
      <c r="B12" s="35"/>
      <c r="C12" s="35"/>
      <c r="D12" s="35"/>
      <c r="E12" s="35"/>
      <c r="F12" s="35"/>
      <c r="G12" s="35"/>
      <c r="H12" s="35"/>
      <c r="I12" s="35"/>
      <c r="J12" s="20"/>
    </row>
    <row r="13" spans="1:10" x14ac:dyDescent="0.2">
      <c r="A13" s="35" t="s">
        <v>84</v>
      </c>
      <c r="B13" s="35"/>
      <c r="C13" s="35"/>
      <c r="D13" s="35"/>
      <c r="E13" s="35"/>
      <c r="F13" s="35"/>
      <c r="G13" s="35"/>
      <c r="H13" s="35"/>
      <c r="I13" s="35"/>
      <c r="J13" s="20"/>
    </row>
    <row r="14" spans="1:10" x14ac:dyDescent="0.2">
      <c r="A14" s="35" t="s">
        <v>85</v>
      </c>
      <c r="B14" s="35"/>
      <c r="C14" s="35"/>
      <c r="D14" s="35"/>
      <c r="E14" s="35"/>
      <c r="F14" s="35"/>
      <c r="G14" s="35"/>
      <c r="H14" s="35"/>
      <c r="I14" s="35"/>
      <c r="J14" s="20"/>
    </row>
    <row r="15" spans="1:10" x14ac:dyDescent="0.2">
      <c r="A15" s="35" t="s">
        <v>86</v>
      </c>
      <c r="B15" s="35"/>
      <c r="C15" s="35"/>
      <c r="D15" s="35"/>
      <c r="E15" s="35"/>
      <c r="F15" s="35"/>
      <c r="G15" s="35"/>
      <c r="H15" s="35"/>
      <c r="I15" s="35"/>
      <c r="J15" s="20"/>
    </row>
    <row r="16" spans="1:10" x14ac:dyDescent="0.2">
      <c r="A16" s="35" t="s">
        <v>87</v>
      </c>
      <c r="B16" s="35"/>
      <c r="C16" s="35"/>
      <c r="D16" s="35"/>
      <c r="E16" s="35"/>
      <c r="F16" s="35"/>
      <c r="G16" s="35"/>
      <c r="H16" s="35"/>
      <c r="I16" s="35"/>
      <c r="J16" s="20"/>
    </row>
    <row r="17" spans="1:10" x14ac:dyDescent="0.2">
      <c r="A17" s="35" t="s">
        <v>88</v>
      </c>
      <c r="B17" s="35"/>
      <c r="C17" s="35"/>
      <c r="D17" s="35"/>
      <c r="E17" s="35"/>
      <c r="F17" s="35"/>
      <c r="G17" s="35"/>
      <c r="H17" s="35"/>
      <c r="I17" s="35"/>
      <c r="J17" s="20"/>
    </row>
    <row r="18" spans="1:10" x14ac:dyDescent="0.2">
      <c r="A18" s="35"/>
      <c r="B18" s="35"/>
      <c r="C18" s="35"/>
      <c r="D18" s="35"/>
      <c r="E18" s="35"/>
      <c r="F18" s="35"/>
      <c r="G18" s="35"/>
      <c r="H18" s="35"/>
      <c r="I18" s="35"/>
      <c r="J18" s="20"/>
    </row>
    <row r="19" spans="1:10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0"/>
    </row>
    <row r="20" spans="1:10" ht="15.75" customHeight="1" x14ac:dyDescent="0.2">
      <c r="A20" s="35" t="s">
        <v>89</v>
      </c>
      <c r="B20" s="35"/>
      <c r="C20" s="35"/>
      <c r="D20" s="35"/>
      <c r="E20" s="35"/>
      <c r="F20" s="35"/>
      <c r="G20" s="35"/>
      <c r="H20" s="35"/>
      <c r="I20" s="35"/>
      <c r="J20" s="20"/>
    </row>
    <row r="21" spans="1:10" x14ac:dyDescent="0.2">
      <c r="A21" s="35" t="s">
        <v>90</v>
      </c>
      <c r="B21" s="35"/>
      <c r="C21" s="35"/>
      <c r="D21" s="35"/>
      <c r="E21" s="35"/>
      <c r="F21" s="35"/>
      <c r="G21" s="35"/>
      <c r="H21" s="35"/>
      <c r="I21" s="35"/>
      <c r="J21" s="20"/>
    </row>
    <row r="22" spans="1:10" x14ac:dyDescent="0.2">
      <c r="A22" s="35" t="s">
        <v>91</v>
      </c>
      <c r="B22" s="35"/>
      <c r="C22" s="35"/>
      <c r="D22" s="35"/>
      <c r="E22" s="35"/>
      <c r="F22" s="35"/>
      <c r="G22" s="35"/>
      <c r="H22" s="35"/>
      <c r="I22" s="35"/>
      <c r="J22" s="20"/>
    </row>
    <row r="23" spans="1:10" ht="15" customHeight="1" x14ac:dyDescent="0.2">
      <c r="A23" s="35" t="s">
        <v>92</v>
      </c>
      <c r="B23" s="35"/>
      <c r="C23" s="35"/>
      <c r="D23" s="35"/>
      <c r="E23" s="35"/>
      <c r="F23" s="35"/>
      <c r="G23" s="35"/>
      <c r="H23" s="35"/>
      <c r="I23" s="35"/>
      <c r="J23" s="20"/>
    </row>
    <row r="24" spans="1:10" x14ac:dyDescent="0.2">
      <c r="A24" s="35"/>
      <c r="B24" s="35"/>
      <c r="C24" s="35"/>
      <c r="D24" s="35"/>
      <c r="E24" s="35"/>
      <c r="F24" s="35"/>
      <c r="G24" s="35"/>
      <c r="H24" s="35"/>
      <c r="I24" s="35"/>
      <c r="J24" s="20"/>
    </row>
    <row r="25" spans="1:10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0"/>
    </row>
    <row r="26" spans="1:10" ht="15.75" customHeight="1" x14ac:dyDescent="0.2">
      <c r="A26" s="35" t="s">
        <v>93</v>
      </c>
      <c r="B26" s="35"/>
      <c r="C26" s="35"/>
      <c r="D26" s="35"/>
      <c r="E26" s="35"/>
      <c r="F26" s="35"/>
      <c r="G26" s="35"/>
      <c r="H26" s="35"/>
      <c r="I26" s="35"/>
      <c r="J26" s="20"/>
    </row>
    <row r="27" spans="1:10" x14ac:dyDescent="0.2">
      <c r="A27" s="35" t="s">
        <v>96</v>
      </c>
      <c r="B27" s="35"/>
      <c r="C27" s="35"/>
      <c r="D27" s="35"/>
      <c r="E27" s="35"/>
      <c r="F27" s="35"/>
      <c r="G27" s="35"/>
      <c r="H27" s="35"/>
      <c r="I27" s="35"/>
      <c r="J27" s="20"/>
    </row>
    <row r="28" spans="1:10" ht="15" customHeight="1" x14ac:dyDescent="0.2">
      <c r="A28" s="35" t="s">
        <v>95</v>
      </c>
      <c r="B28" s="35"/>
      <c r="C28" s="35"/>
      <c r="D28" s="35"/>
      <c r="E28" s="35"/>
      <c r="F28" s="35"/>
      <c r="G28" s="35"/>
      <c r="H28" s="35"/>
      <c r="I28" s="35"/>
      <c r="J28" s="20"/>
    </row>
    <row r="29" spans="1:10" x14ac:dyDescent="0.2">
      <c r="A29" s="35" t="s">
        <v>94</v>
      </c>
      <c r="B29" s="35"/>
      <c r="C29" s="35"/>
      <c r="D29" s="35"/>
      <c r="E29" s="35"/>
      <c r="F29" s="35"/>
      <c r="G29" s="35"/>
      <c r="H29" s="35"/>
      <c r="I29" s="35"/>
      <c r="J29" s="20"/>
    </row>
    <row r="30" spans="1:10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0"/>
    </row>
    <row r="31" spans="1:10" ht="15.75" customHeight="1" x14ac:dyDescent="0.2">
      <c r="A31" s="35" t="s">
        <v>97</v>
      </c>
      <c r="B31" s="35"/>
      <c r="C31" s="35"/>
      <c r="D31" s="35"/>
      <c r="E31" s="35"/>
      <c r="F31" s="35"/>
      <c r="G31" s="35"/>
      <c r="H31" s="35"/>
      <c r="I31" s="35"/>
      <c r="J31" s="20"/>
    </row>
    <row r="32" spans="1:10" x14ac:dyDescent="0.2">
      <c r="A32" s="35" t="s">
        <v>98</v>
      </c>
      <c r="B32" s="35"/>
      <c r="C32" s="35"/>
      <c r="D32" s="35"/>
      <c r="E32" s="35"/>
      <c r="F32" s="35"/>
      <c r="G32" s="35"/>
      <c r="H32" s="35"/>
      <c r="I32" s="35"/>
    </row>
    <row r="33" spans="1:9" ht="15" customHeight="1" x14ac:dyDescent="0.2">
      <c r="A33" s="35" t="s">
        <v>99</v>
      </c>
      <c r="B33" s="35"/>
      <c r="C33" s="35"/>
      <c r="D33" s="35"/>
      <c r="E33" s="35"/>
      <c r="F33" s="35"/>
      <c r="G33" s="35"/>
      <c r="H33" s="35"/>
      <c r="I33" s="35"/>
    </row>
    <row r="34" spans="1:9" x14ac:dyDescent="0.2">
      <c r="A34" s="35" t="s">
        <v>100</v>
      </c>
      <c r="B34" s="35"/>
      <c r="C34" s="35"/>
      <c r="D34" s="35"/>
      <c r="E34" s="35"/>
      <c r="F34" s="35"/>
      <c r="G34" s="35"/>
      <c r="H34" s="35"/>
      <c r="I34" s="35"/>
    </row>
    <row r="35" spans="1:9" x14ac:dyDescent="0.2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" customHeight="1" x14ac:dyDescent="0.2">
      <c r="A37" s="35" t="s">
        <v>101</v>
      </c>
      <c r="B37" s="35"/>
      <c r="C37" s="35"/>
      <c r="D37" s="35"/>
      <c r="E37" s="35"/>
      <c r="F37" s="35"/>
      <c r="G37" s="35"/>
      <c r="H37" s="35"/>
      <c r="I37" s="35"/>
    </row>
    <row r="38" spans="1:9" x14ac:dyDescent="0.2">
      <c r="A38" s="35" t="s">
        <v>102</v>
      </c>
      <c r="B38" s="35"/>
      <c r="C38" s="35"/>
      <c r="D38" s="35"/>
      <c r="E38" s="35"/>
      <c r="F38" s="35"/>
      <c r="G38" s="35"/>
      <c r="H38" s="35"/>
      <c r="I38" s="35"/>
    </row>
    <row r="39" spans="1:9" x14ac:dyDescent="0.2">
      <c r="A39" s="35" t="s">
        <v>103</v>
      </c>
      <c r="B39" s="35"/>
      <c r="C39" s="35"/>
      <c r="D39" s="35"/>
      <c r="E39" s="35"/>
      <c r="F39" s="35"/>
      <c r="G39" s="35"/>
      <c r="H39" s="35"/>
      <c r="I39" s="35"/>
    </row>
    <row r="40" spans="1:9" x14ac:dyDescent="0.2">
      <c r="A40" s="35" t="s">
        <v>104</v>
      </c>
      <c r="B40" s="35"/>
      <c r="C40" s="35"/>
      <c r="D40" s="35"/>
      <c r="E40" s="35"/>
      <c r="F40" s="35"/>
      <c r="G40" s="35"/>
      <c r="H40" s="35"/>
      <c r="I40" s="35"/>
    </row>
    <row r="41" spans="1:9" x14ac:dyDescent="0.2">
      <c r="A41" s="35" t="s">
        <v>105</v>
      </c>
      <c r="B41" s="35"/>
      <c r="C41" s="35"/>
      <c r="D41" s="35"/>
      <c r="E41" s="35"/>
      <c r="F41" s="35"/>
      <c r="G41" s="35"/>
      <c r="H41" s="35"/>
      <c r="I41" s="35"/>
    </row>
    <row r="42" spans="1:9" x14ac:dyDescent="0.2">
      <c r="A42" s="23"/>
      <c r="B42" s="23"/>
      <c r="C42" s="23"/>
      <c r="D42" s="23"/>
      <c r="E42" s="23"/>
      <c r="F42" s="23"/>
      <c r="G42" s="23"/>
      <c r="H42" s="23"/>
      <c r="I42" s="23"/>
    </row>
    <row r="43" spans="1:9" x14ac:dyDescent="0.2">
      <c r="A43" s="24" t="s">
        <v>55</v>
      </c>
      <c r="B43" s="23"/>
      <c r="C43" s="23"/>
      <c r="D43" s="23"/>
      <c r="E43" s="23"/>
      <c r="F43" s="23"/>
      <c r="G43" s="23"/>
      <c r="H43" s="23"/>
      <c r="I43" s="23"/>
    </row>
    <row r="44" spans="1:9" x14ac:dyDescent="0.2">
      <c r="A44" s="35" t="s">
        <v>106</v>
      </c>
      <c r="B44" s="35"/>
      <c r="C44" s="35"/>
      <c r="D44" s="35"/>
      <c r="E44" s="35"/>
      <c r="F44" s="35"/>
      <c r="G44" s="35"/>
      <c r="H44" s="35"/>
      <c r="I44" s="35"/>
    </row>
    <row r="45" spans="1:9" x14ac:dyDescent="0.2">
      <c r="A45" s="35" t="s">
        <v>107</v>
      </c>
      <c r="B45" s="35"/>
      <c r="C45" s="35"/>
      <c r="D45" s="35"/>
      <c r="E45" s="35"/>
      <c r="F45" s="35"/>
      <c r="G45" s="35"/>
      <c r="H45" s="35"/>
      <c r="I45" s="35"/>
    </row>
    <row r="46" spans="1:9" x14ac:dyDescent="0.2">
      <c r="A46" s="35" t="s">
        <v>108</v>
      </c>
      <c r="B46" s="35"/>
      <c r="C46" s="35"/>
      <c r="D46" s="35"/>
      <c r="E46" s="35"/>
      <c r="F46" s="35"/>
      <c r="G46" s="35"/>
      <c r="H46" s="35"/>
      <c r="I46" s="35"/>
    </row>
    <row r="47" spans="1:9" x14ac:dyDescent="0.2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2">
      <c r="A48" s="23"/>
      <c r="B48" s="23"/>
      <c r="C48" s="23"/>
      <c r="D48" s="23"/>
      <c r="E48" s="23"/>
      <c r="F48" s="23"/>
      <c r="G48" s="23"/>
      <c r="H48" s="23"/>
      <c r="I48" s="23"/>
    </row>
    <row r="49" spans="1:11" x14ac:dyDescent="0.2">
      <c r="A49" s="35" t="s">
        <v>109</v>
      </c>
      <c r="B49" s="35"/>
      <c r="C49" s="35"/>
      <c r="D49" s="35"/>
      <c r="E49" s="35"/>
      <c r="F49" s="35"/>
      <c r="G49" s="35"/>
      <c r="H49" s="35"/>
      <c r="I49" s="35"/>
    </row>
    <row r="50" spans="1:11" x14ac:dyDescent="0.2">
      <c r="A50" s="35" t="s">
        <v>110</v>
      </c>
      <c r="B50" s="35"/>
      <c r="C50" s="35"/>
      <c r="D50" s="35"/>
      <c r="E50" s="35"/>
      <c r="F50" s="35"/>
      <c r="G50" s="35"/>
      <c r="H50" s="35"/>
      <c r="I50" s="35"/>
    </row>
    <row r="52" spans="1:11" x14ac:dyDescent="0.2">
      <c r="A52" s="25" t="s">
        <v>45</v>
      </c>
    </row>
    <row r="53" spans="1:11" ht="15" customHeight="1" x14ac:dyDescent="0.2">
      <c r="A53" s="35" t="s">
        <v>111</v>
      </c>
      <c r="B53" s="35"/>
      <c r="C53" s="35"/>
      <c r="D53" s="35"/>
      <c r="E53" s="35"/>
      <c r="F53" s="35"/>
      <c r="G53" s="35"/>
      <c r="H53" s="35"/>
      <c r="I53" s="35"/>
      <c r="J53" s="20"/>
      <c r="K53" s="20"/>
    </row>
    <row r="54" spans="1:11" x14ac:dyDescent="0.2">
      <c r="A54" s="35" t="s">
        <v>113</v>
      </c>
      <c r="B54" s="35"/>
      <c r="C54" s="35"/>
      <c r="D54" s="35"/>
      <c r="E54" s="35"/>
      <c r="F54" s="35"/>
      <c r="G54" s="35"/>
      <c r="H54" s="35"/>
      <c r="I54" s="35"/>
    </row>
    <row r="55" spans="1:11" x14ac:dyDescent="0.2">
      <c r="A55" s="2" t="s">
        <v>114</v>
      </c>
      <c r="B55" s="35"/>
      <c r="C55" s="35"/>
      <c r="D55" s="35"/>
      <c r="E55" s="35"/>
      <c r="F55" s="35"/>
      <c r="G55" s="35"/>
      <c r="H55" s="35"/>
      <c r="I55" s="35"/>
    </row>
    <row r="56" spans="1:11" x14ac:dyDescent="0.2">
      <c r="A56" s="35"/>
      <c r="B56" s="35"/>
      <c r="C56" s="35"/>
      <c r="D56" s="35"/>
      <c r="E56" s="35"/>
      <c r="F56" s="35"/>
      <c r="G56" s="35"/>
      <c r="H56" s="35"/>
      <c r="I56" s="35"/>
    </row>
    <row r="57" spans="1:11" ht="15" customHeight="1" x14ac:dyDescent="0.2">
      <c r="A57" s="35" t="s">
        <v>112</v>
      </c>
      <c r="B57" s="35"/>
      <c r="C57" s="35"/>
      <c r="D57" s="35"/>
      <c r="E57" s="35"/>
      <c r="F57" s="35"/>
      <c r="G57" s="35"/>
      <c r="H57" s="35"/>
      <c r="I57" s="35"/>
      <c r="J57" s="20"/>
      <c r="K57" s="20"/>
    </row>
    <row r="58" spans="1:1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x14ac:dyDescent="0.2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</sheetData>
  <sheetProtection algorithmName="SHA-512" hashValue="2oJuEw5XwOtlRTYL2lGzJCgfEjaPAoQGwhlLOQMDGv+yIuvdRK1zxCzdXBzQWtGJRX5gSRMN1ZY34JDyOq10WQ==" saltValue="6P4RiLHSGj0VqEj+iqrVww==" spinCount="100000" sheet="1" objects="1" scenarios="1"/>
  <pageMargins left="0.7" right="0.7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087"/>
  </sheetPr>
  <dimension ref="A1:J41"/>
  <sheetViews>
    <sheetView zoomScaleNormal="100" workbookViewId="0">
      <selection activeCell="L4" sqref="L4"/>
    </sheetView>
  </sheetViews>
  <sheetFormatPr baseColWidth="10" defaultColWidth="9.1640625" defaultRowHeight="16" x14ac:dyDescent="0.2"/>
  <cols>
    <col min="1" max="1" width="25.83203125" style="2" customWidth="1"/>
    <col min="2" max="7" width="13.33203125" style="2" customWidth="1"/>
    <col min="8" max="8" width="14.33203125" style="2" bestFit="1" customWidth="1"/>
    <col min="9" max="9" width="1.6640625" style="2" bestFit="1" customWidth="1"/>
    <col min="10" max="16384" width="9.1640625" style="2"/>
  </cols>
  <sheetData>
    <row r="1" spans="1:8" ht="16" customHeight="1" x14ac:dyDescent="0.2">
      <c r="B1" s="34"/>
      <c r="C1" s="34" t="s">
        <v>1</v>
      </c>
      <c r="D1" s="34"/>
      <c r="E1" s="34"/>
      <c r="F1" s="34"/>
    </row>
    <row r="2" spans="1:8" ht="16" customHeight="1" x14ac:dyDescent="0.2">
      <c r="A2" s="34"/>
      <c r="B2" s="34"/>
      <c r="C2" s="34"/>
      <c r="D2" s="34"/>
      <c r="E2" s="34"/>
      <c r="F2" s="34"/>
    </row>
    <row r="3" spans="1:8" x14ac:dyDescent="0.2">
      <c r="A3" s="2" t="s">
        <v>47</v>
      </c>
    </row>
    <row r="4" spans="1:8" ht="17" thickBot="1" x14ac:dyDescent="0.25"/>
    <row r="5" spans="1:8" ht="17" thickBot="1" x14ac:dyDescent="0.25">
      <c r="A5" s="6" t="s">
        <v>46</v>
      </c>
      <c r="B5" s="31"/>
      <c r="C5" s="32"/>
      <c r="D5" s="32"/>
      <c r="E5" s="32"/>
      <c r="F5" s="33"/>
      <c r="G5" s="6" t="s">
        <v>0</v>
      </c>
      <c r="H5" s="8"/>
    </row>
    <row r="6" spans="1:8" ht="17" thickBot="1" x14ac:dyDescent="0.25">
      <c r="A6" s="9" t="s">
        <v>64</v>
      </c>
      <c r="B6" s="10"/>
      <c r="C6" s="10"/>
      <c r="D6" s="10"/>
      <c r="E6" s="10"/>
      <c r="F6" s="10"/>
      <c r="G6" s="10"/>
      <c r="H6" s="10"/>
    </row>
    <row r="7" spans="1:8" ht="17" thickBot="1" x14ac:dyDescent="0.25">
      <c r="A7" s="6" t="s">
        <v>2</v>
      </c>
      <c r="B7" s="2" t="s">
        <v>3</v>
      </c>
      <c r="C7" s="11">
        <v>11</v>
      </c>
      <c r="D7" s="2" t="s">
        <v>4</v>
      </c>
      <c r="E7" s="8">
        <v>160</v>
      </c>
      <c r="F7" s="2" t="s">
        <v>62</v>
      </c>
      <c r="G7" s="8">
        <v>0</v>
      </c>
      <c r="H7" s="12">
        <f>+(C7*E7)*G7</f>
        <v>0</v>
      </c>
    </row>
    <row r="8" spans="1:8" ht="17" thickBot="1" x14ac:dyDescent="0.25">
      <c r="A8" s="6" t="s">
        <v>6</v>
      </c>
      <c r="B8" s="2" t="s">
        <v>7</v>
      </c>
      <c r="C8" s="11">
        <v>4200</v>
      </c>
      <c r="D8" s="2" t="s">
        <v>8</v>
      </c>
      <c r="E8" s="8">
        <v>12</v>
      </c>
      <c r="H8" s="12">
        <f>+C8*E8</f>
        <v>50400</v>
      </c>
    </row>
    <row r="9" spans="1:8" ht="17" thickBot="1" x14ac:dyDescent="0.25">
      <c r="C9" s="6" t="s">
        <v>63</v>
      </c>
      <c r="H9" s="13">
        <f>+H7+H8</f>
        <v>50400</v>
      </c>
    </row>
    <row r="10" spans="1:8" ht="17" thickBot="1" x14ac:dyDescent="0.25">
      <c r="A10" s="9" t="s">
        <v>10</v>
      </c>
      <c r="B10" s="10"/>
      <c r="C10" s="10"/>
      <c r="D10" s="10"/>
      <c r="E10" s="10"/>
      <c r="F10" s="10"/>
      <c r="G10" s="10"/>
      <c r="H10" s="10"/>
    </row>
    <row r="11" spans="1:8" ht="17" thickBot="1" x14ac:dyDescent="0.25">
      <c r="A11" s="6" t="s">
        <v>9</v>
      </c>
      <c r="B11" s="2" t="s">
        <v>7</v>
      </c>
      <c r="C11" s="11">
        <v>400</v>
      </c>
      <c r="D11" s="2" t="s">
        <v>5</v>
      </c>
      <c r="F11" s="8">
        <v>12</v>
      </c>
      <c r="G11" s="12">
        <f>+C11*F11</f>
        <v>4800</v>
      </c>
    </row>
    <row r="12" spans="1:8" ht="17" thickBot="1" x14ac:dyDescent="0.25">
      <c r="A12" s="6" t="s">
        <v>61</v>
      </c>
      <c r="B12" s="2" t="s">
        <v>7</v>
      </c>
      <c r="C12" s="11"/>
      <c r="D12" s="2" t="s">
        <v>5</v>
      </c>
      <c r="F12" s="8"/>
      <c r="G12" s="12">
        <f>+C12*F12</f>
        <v>0</v>
      </c>
    </row>
    <row r="13" spans="1:8" ht="17" thickBot="1" x14ac:dyDescent="0.25">
      <c r="A13" s="6" t="s">
        <v>12</v>
      </c>
      <c r="B13" s="2" t="s">
        <v>7</v>
      </c>
      <c r="C13" s="14">
        <v>7.0000000000000007E-2</v>
      </c>
      <c r="D13" s="2" t="s">
        <v>5</v>
      </c>
      <c r="F13" s="8">
        <v>12</v>
      </c>
      <c r="G13" s="13">
        <f>+C13*(H7+H8)</f>
        <v>3528.0000000000005</v>
      </c>
    </row>
    <row r="14" spans="1:8" ht="19" thickBot="1" x14ac:dyDescent="0.25">
      <c r="A14" s="15" t="s">
        <v>69</v>
      </c>
      <c r="B14" s="2" t="s">
        <v>7</v>
      </c>
      <c r="C14" s="11"/>
      <c r="D14" s="2" t="s">
        <v>5</v>
      </c>
      <c r="F14" s="8"/>
      <c r="G14" s="12">
        <f t="shared" ref="G14:G15" si="0">+C14*F14</f>
        <v>0</v>
      </c>
    </row>
    <row r="15" spans="1:8" ht="19" thickBot="1" x14ac:dyDescent="0.25">
      <c r="A15" s="15" t="s">
        <v>69</v>
      </c>
      <c r="B15" s="2" t="s">
        <v>7</v>
      </c>
      <c r="C15" s="11"/>
      <c r="D15" s="2" t="s">
        <v>5</v>
      </c>
      <c r="F15" s="8"/>
      <c r="G15" s="12">
        <f t="shared" si="0"/>
        <v>0</v>
      </c>
    </row>
    <row r="16" spans="1:8" ht="17" thickBot="1" x14ac:dyDescent="0.25">
      <c r="C16" s="6" t="s">
        <v>13</v>
      </c>
      <c r="H16" s="12">
        <f>+SUM(G11:G15)</f>
        <v>8328</v>
      </c>
    </row>
    <row r="17" spans="1:10" ht="17" thickBot="1" x14ac:dyDescent="0.25">
      <c r="A17" s="9" t="s">
        <v>11</v>
      </c>
      <c r="B17" s="10"/>
      <c r="C17" s="10"/>
      <c r="D17" s="10"/>
      <c r="E17" s="10"/>
      <c r="F17" s="10"/>
      <c r="G17" s="10"/>
      <c r="H17" s="10"/>
    </row>
    <row r="18" spans="1:10" ht="19" thickBot="1" x14ac:dyDescent="0.25">
      <c r="A18" s="6" t="s">
        <v>70</v>
      </c>
      <c r="B18" s="2" t="s">
        <v>7</v>
      </c>
      <c r="C18" s="11">
        <v>350</v>
      </c>
      <c r="D18" s="2" t="s">
        <v>5</v>
      </c>
      <c r="F18" s="8">
        <v>12</v>
      </c>
      <c r="G18" s="12">
        <f>+C18*F18</f>
        <v>4200</v>
      </c>
      <c r="I18" s="16" t="s">
        <v>28</v>
      </c>
      <c r="J18" s="2" t="s">
        <v>36</v>
      </c>
    </row>
    <row r="19" spans="1:10" ht="19" thickBot="1" x14ac:dyDescent="0.25">
      <c r="A19" s="6" t="s">
        <v>71</v>
      </c>
      <c r="B19" s="2" t="s">
        <v>7</v>
      </c>
      <c r="C19" s="11">
        <v>100</v>
      </c>
      <c r="D19" s="2" t="s">
        <v>5</v>
      </c>
      <c r="F19" s="8">
        <v>12</v>
      </c>
      <c r="G19" s="12">
        <f>+C19*F19</f>
        <v>1200</v>
      </c>
      <c r="I19" s="16" t="s">
        <v>29</v>
      </c>
      <c r="J19" s="2" t="s">
        <v>37</v>
      </c>
    </row>
    <row r="20" spans="1:10" ht="19" thickBot="1" x14ac:dyDescent="0.25">
      <c r="A20" s="6" t="s">
        <v>72</v>
      </c>
      <c r="B20" s="2" t="s">
        <v>15</v>
      </c>
      <c r="C20" s="11">
        <v>4</v>
      </c>
      <c r="D20" s="2" t="s">
        <v>16</v>
      </c>
      <c r="F20" s="8">
        <v>270</v>
      </c>
      <c r="G20" s="12">
        <f t="shared" ref="G20:G27" si="1">+C20*F20</f>
        <v>1080</v>
      </c>
      <c r="I20" s="16" t="s">
        <v>30</v>
      </c>
      <c r="J20" s="2" t="s">
        <v>39</v>
      </c>
    </row>
    <row r="21" spans="1:10" ht="19" thickBot="1" x14ac:dyDescent="0.25">
      <c r="A21" s="6" t="s">
        <v>73</v>
      </c>
      <c r="B21" s="2" t="s">
        <v>17</v>
      </c>
      <c r="C21" s="11">
        <v>1.4</v>
      </c>
      <c r="D21" s="2" t="s">
        <v>18</v>
      </c>
      <c r="F21" s="8">
        <v>350</v>
      </c>
      <c r="G21" s="12">
        <f t="shared" si="1"/>
        <v>489.99999999999994</v>
      </c>
      <c r="I21" s="16" t="s">
        <v>31</v>
      </c>
      <c r="J21" s="2" t="s">
        <v>38</v>
      </c>
    </row>
    <row r="22" spans="1:10" ht="19" thickBot="1" x14ac:dyDescent="0.25">
      <c r="A22" s="6" t="s">
        <v>74</v>
      </c>
      <c r="B22" s="2" t="s">
        <v>7</v>
      </c>
      <c r="C22" s="11">
        <v>60</v>
      </c>
      <c r="D22" s="2" t="s">
        <v>5</v>
      </c>
      <c r="F22" s="8">
        <v>12</v>
      </c>
      <c r="G22" s="12">
        <f t="shared" si="1"/>
        <v>720</v>
      </c>
      <c r="I22" s="16" t="s">
        <v>32</v>
      </c>
      <c r="J22" s="2" t="s">
        <v>58</v>
      </c>
    </row>
    <row r="23" spans="1:10" ht="19" thickBot="1" x14ac:dyDescent="0.25">
      <c r="A23" s="6" t="s">
        <v>75</v>
      </c>
      <c r="B23" s="2" t="s">
        <v>7</v>
      </c>
      <c r="C23" s="11">
        <v>125</v>
      </c>
      <c r="D23" s="2" t="s">
        <v>5</v>
      </c>
      <c r="F23" s="8">
        <v>12</v>
      </c>
      <c r="G23" s="12">
        <f t="shared" si="1"/>
        <v>1500</v>
      </c>
      <c r="I23" s="16" t="s">
        <v>33</v>
      </c>
      <c r="J23" s="2" t="s">
        <v>40</v>
      </c>
    </row>
    <row r="24" spans="1:10" ht="19" thickBot="1" x14ac:dyDescent="0.25">
      <c r="A24" s="6" t="s">
        <v>76</v>
      </c>
      <c r="B24" s="2" t="s">
        <v>7</v>
      </c>
      <c r="C24" s="11"/>
      <c r="D24" s="2" t="s">
        <v>5</v>
      </c>
      <c r="F24" s="8"/>
      <c r="G24" s="12">
        <f t="shared" si="1"/>
        <v>0</v>
      </c>
      <c r="I24" s="16" t="s">
        <v>34</v>
      </c>
      <c r="J24" s="2" t="s">
        <v>41</v>
      </c>
    </row>
    <row r="25" spans="1:10" ht="19" thickBot="1" x14ac:dyDescent="0.25">
      <c r="A25" s="15" t="s">
        <v>69</v>
      </c>
      <c r="B25" s="2" t="s">
        <v>7</v>
      </c>
      <c r="C25" s="11"/>
      <c r="D25" s="2" t="s">
        <v>5</v>
      </c>
      <c r="F25" s="8"/>
      <c r="G25" s="12">
        <f t="shared" si="1"/>
        <v>0</v>
      </c>
      <c r="I25" s="16" t="s">
        <v>35</v>
      </c>
      <c r="J25" s="2" t="s">
        <v>42</v>
      </c>
    </row>
    <row r="26" spans="1:10" ht="19" thickBot="1" x14ac:dyDescent="0.25">
      <c r="A26" s="15" t="s">
        <v>69</v>
      </c>
      <c r="B26" s="2" t="s">
        <v>7</v>
      </c>
      <c r="C26" s="11"/>
      <c r="D26" s="2" t="s">
        <v>5</v>
      </c>
      <c r="F26" s="8"/>
      <c r="G26" s="12">
        <f t="shared" si="1"/>
        <v>0</v>
      </c>
      <c r="I26" s="16" t="s">
        <v>59</v>
      </c>
      <c r="J26" s="2" t="s">
        <v>60</v>
      </c>
    </row>
    <row r="27" spans="1:10" ht="19" thickBot="1" x14ac:dyDescent="0.25">
      <c r="A27" s="15" t="s">
        <v>69</v>
      </c>
      <c r="B27" s="2" t="s">
        <v>7</v>
      </c>
      <c r="C27" s="11"/>
      <c r="D27" s="2" t="s">
        <v>5</v>
      </c>
      <c r="F27" s="8"/>
      <c r="G27" s="12">
        <f t="shared" si="1"/>
        <v>0</v>
      </c>
    </row>
    <row r="28" spans="1:10" ht="17" thickBot="1" x14ac:dyDescent="0.25">
      <c r="C28" s="6" t="s">
        <v>14</v>
      </c>
      <c r="H28" s="12">
        <f>+SUM(G18:G27)</f>
        <v>9190</v>
      </c>
    </row>
    <row r="29" spans="1:10" ht="17" thickBot="1" x14ac:dyDescent="0.25">
      <c r="A29" s="9" t="s">
        <v>19</v>
      </c>
      <c r="B29" s="10"/>
      <c r="C29" s="10"/>
      <c r="D29" s="10"/>
      <c r="E29" s="10"/>
      <c r="F29" s="10"/>
      <c r="G29" s="10"/>
      <c r="H29" s="10"/>
    </row>
    <row r="30" spans="1:10" ht="17" thickBot="1" x14ac:dyDescent="0.25">
      <c r="A30" s="6" t="s">
        <v>20</v>
      </c>
      <c r="B30" s="28"/>
      <c r="C30" s="29"/>
      <c r="D30" s="29"/>
      <c r="E30" s="29"/>
      <c r="F30" s="29"/>
      <c r="G30" s="30"/>
    </row>
    <row r="31" spans="1:10" ht="17" thickBot="1" x14ac:dyDescent="0.25">
      <c r="B31" s="2" t="s">
        <v>21</v>
      </c>
      <c r="C31" s="17">
        <v>2000</v>
      </c>
      <c r="D31" s="2" t="s">
        <v>22</v>
      </c>
      <c r="G31" s="18">
        <v>0</v>
      </c>
      <c r="H31" s="12">
        <f>IF(G31=1,$C$31,0)</f>
        <v>0</v>
      </c>
    </row>
    <row r="32" spans="1:10" ht="19" thickBot="1" x14ac:dyDescent="0.25">
      <c r="A32" s="15" t="s">
        <v>69</v>
      </c>
      <c r="B32" s="28"/>
      <c r="C32" s="29"/>
      <c r="D32" s="29"/>
      <c r="E32" s="29"/>
      <c r="F32" s="29"/>
      <c r="G32" s="30"/>
    </row>
    <row r="33" spans="1:8" ht="17" thickBot="1" x14ac:dyDescent="0.25">
      <c r="B33" s="2" t="s">
        <v>21</v>
      </c>
      <c r="C33" s="17">
        <v>2000</v>
      </c>
      <c r="D33" s="2" t="s">
        <v>22</v>
      </c>
      <c r="G33" s="18">
        <v>0</v>
      </c>
      <c r="H33" s="12">
        <f>IF(G33=1,$C$31,0)</f>
        <v>0</v>
      </c>
    </row>
    <row r="34" spans="1:8" ht="17" thickBot="1" x14ac:dyDescent="0.25">
      <c r="C34" s="6" t="s">
        <v>49</v>
      </c>
      <c r="H34" s="13">
        <f>H31+H33</f>
        <v>0</v>
      </c>
    </row>
    <row r="35" spans="1:8" ht="17" thickBot="1" x14ac:dyDescent="0.25">
      <c r="A35" s="9" t="s">
        <v>23</v>
      </c>
      <c r="B35" s="10"/>
      <c r="C35" s="10"/>
      <c r="D35" s="10"/>
      <c r="E35" s="10"/>
      <c r="F35" s="10"/>
      <c r="G35" s="10"/>
      <c r="H35" s="10"/>
    </row>
    <row r="36" spans="1:8" ht="17" thickBot="1" x14ac:dyDescent="0.25">
      <c r="B36" s="2" t="s">
        <v>24</v>
      </c>
      <c r="H36" s="13">
        <f>+(H7+H8+H16+H28+H31+H33)</f>
        <v>67918</v>
      </c>
    </row>
    <row r="37" spans="1:8" ht="17" thickBot="1" x14ac:dyDescent="0.25">
      <c r="B37" s="2" t="s">
        <v>25</v>
      </c>
      <c r="H37" s="13">
        <f>+H7+H8</f>
        <v>50400</v>
      </c>
    </row>
    <row r="38" spans="1:8" ht="19" thickBot="1" x14ac:dyDescent="0.25">
      <c r="B38" s="2" t="s">
        <v>77</v>
      </c>
      <c r="F38" s="19">
        <v>6.2E-2</v>
      </c>
      <c r="H38" s="13">
        <f>+(H37*F38)</f>
        <v>3124.8</v>
      </c>
    </row>
    <row r="39" spans="1:8" ht="19" thickBot="1" x14ac:dyDescent="0.25">
      <c r="B39" s="2" t="s">
        <v>78</v>
      </c>
      <c r="F39" s="19">
        <v>1.4500000000000001E-2</v>
      </c>
      <c r="H39" s="12">
        <f>+H37*F39</f>
        <v>730.80000000000007</v>
      </c>
    </row>
    <row r="40" spans="1:8" ht="17" thickBot="1" x14ac:dyDescent="0.25"/>
    <row r="41" spans="1:8" ht="17" thickBot="1" x14ac:dyDescent="0.25">
      <c r="B41" s="2" t="s">
        <v>26</v>
      </c>
      <c r="C41" s="2" t="s">
        <v>27</v>
      </c>
      <c r="F41" s="8">
        <v>52</v>
      </c>
      <c r="H41" s="12">
        <f>+(H37/F41)-((H38/F41)+(H39/F41))</f>
        <v>895.0846153846154</v>
      </c>
    </row>
  </sheetData>
  <sheetProtection algorithmName="SHA-512" hashValue="1lK9fmwaICei/Qz1l2h9SFep+MXSN92KYdaU9KOleMRXuOGi63VnaCk8si62U8DcLztytmpz75CezHfy85riIQ==" saltValue="eeaxrKj5WLBK9ZNAX+347A==" spinCount="100000" sheet="1" objects="1" scenarios="1"/>
  <pageMargins left="0.25" right="0.25" top="0.25" bottom="0.25" header="0.3" footer="0.3"/>
  <pageSetup orientation="landscape" r:id="rId1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A44"/>
  </sheetPr>
  <dimension ref="A1:I25"/>
  <sheetViews>
    <sheetView workbookViewId="0">
      <selection activeCell="M22" sqref="M22"/>
    </sheetView>
  </sheetViews>
  <sheetFormatPr baseColWidth="10" defaultColWidth="9.1640625" defaultRowHeight="16" x14ac:dyDescent="0.2"/>
  <cols>
    <col min="1" max="1" width="9.1640625" style="2"/>
    <col min="2" max="3" width="9.33203125" style="2" bestFit="1" customWidth="1"/>
    <col min="4" max="4" width="9.1640625" style="2"/>
    <col min="5" max="5" width="9.33203125" style="2" bestFit="1" customWidth="1"/>
    <col min="6" max="6" width="9.1640625" style="3"/>
    <col min="7" max="8" width="9.1640625" style="2"/>
    <col min="9" max="9" width="20.5" style="2" bestFit="1" customWidth="1"/>
    <col min="10" max="16384" width="9.1640625" style="2"/>
  </cols>
  <sheetData>
    <row r="1" spans="1:9" x14ac:dyDescent="0.2">
      <c r="F1" s="2"/>
    </row>
    <row r="2" spans="1:9" ht="16" customHeight="1" x14ac:dyDescent="0.2">
      <c r="B2" s="34"/>
      <c r="C2" s="34"/>
      <c r="D2" s="34"/>
      <c r="E2" s="34"/>
      <c r="F2" s="34"/>
      <c r="G2" s="34"/>
    </row>
    <row r="3" spans="1:9" ht="16" customHeight="1" x14ac:dyDescent="0.2">
      <c r="A3" s="34"/>
      <c r="B3" s="34"/>
      <c r="C3" s="34"/>
      <c r="D3" s="34" t="s">
        <v>57</v>
      </c>
      <c r="E3" s="34"/>
      <c r="F3" s="34"/>
      <c r="G3" s="34"/>
    </row>
    <row r="4" spans="1:9" ht="16" customHeight="1" x14ac:dyDescent="0.2">
      <c r="A4" s="34"/>
      <c r="B4" s="34"/>
      <c r="C4" s="34"/>
      <c r="D4" s="34"/>
      <c r="E4" s="34"/>
      <c r="F4" s="34"/>
      <c r="G4" s="34"/>
    </row>
    <row r="6" spans="1:9" x14ac:dyDescent="0.2">
      <c r="A6" s="2" t="s">
        <v>48</v>
      </c>
    </row>
    <row r="7" spans="1:9" ht="17" thickBot="1" x14ac:dyDescent="0.25"/>
    <row r="8" spans="1:9" ht="17" thickBot="1" x14ac:dyDescent="0.25">
      <c r="A8" s="4" t="s">
        <v>50</v>
      </c>
      <c r="B8" s="5">
        <v>52</v>
      </c>
      <c r="C8" s="2" t="s">
        <v>51</v>
      </c>
    </row>
    <row r="9" spans="1:9" ht="17" thickBot="1" x14ac:dyDescent="0.25">
      <c r="B9" s="5">
        <v>40</v>
      </c>
      <c r="C9" s="2" t="s">
        <v>52</v>
      </c>
      <c r="E9" s="5">
        <v>60</v>
      </c>
      <c r="F9" s="3" t="s">
        <v>53</v>
      </c>
    </row>
    <row r="11" spans="1:9" ht="17" thickBot="1" x14ac:dyDescent="0.25">
      <c r="A11" s="6" t="s">
        <v>65</v>
      </c>
    </row>
    <row r="12" spans="1:9" ht="17" thickBot="1" x14ac:dyDescent="0.25">
      <c r="B12" s="4" t="s">
        <v>50</v>
      </c>
      <c r="C12" s="7">
        <f>$B$9</f>
        <v>40</v>
      </c>
      <c r="D12" s="2" t="s">
        <v>54</v>
      </c>
      <c r="I12" s="3">
        <f>'Paycheck Worksheet'!$H$9/(B9*B8)</f>
        <v>24.23076923076923</v>
      </c>
    </row>
    <row r="13" spans="1:9" ht="17" thickBot="1" x14ac:dyDescent="0.25">
      <c r="B13" s="4" t="s">
        <v>50</v>
      </c>
      <c r="C13" s="7">
        <f>$E$9</f>
        <v>60</v>
      </c>
      <c r="D13" s="2" t="s">
        <v>54</v>
      </c>
      <c r="I13" s="3">
        <f>('Paycheck Worksheet'!$H$9/(E9*B8))</f>
        <v>16.153846153846153</v>
      </c>
    </row>
    <row r="15" spans="1:9" ht="17" thickBot="1" x14ac:dyDescent="0.25">
      <c r="A15" s="6" t="s">
        <v>66</v>
      </c>
    </row>
    <row r="16" spans="1:9" ht="17" thickBot="1" x14ac:dyDescent="0.25">
      <c r="B16" s="4" t="s">
        <v>50</v>
      </c>
      <c r="C16" s="7">
        <f>$B$9</f>
        <v>40</v>
      </c>
      <c r="D16" s="2" t="s">
        <v>54</v>
      </c>
      <c r="I16" s="3">
        <f>('Paycheck Worksheet'!$H$9+'Paycheck Worksheet'!$H$16)/(B9*B8)</f>
        <v>28.234615384615385</v>
      </c>
    </row>
    <row r="17" spans="1:9" ht="17" thickBot="1" x14ac:dyDescent="0.25">
      <c r="B17" s="4" t="s">
        <v>50</v>
      </c>
      <c r="C17" s="7">
        <f>$E$9</f>
        <v>60</v>
      </c>
      <c r="D17" s="2" t="s">
        <v>54</v>
      </c>
      <c r="I17" s="3">
        <f>('Paycheck Worksheet'!$H$9+'Paycheck Worksheet'!$H$16)/(E9*B8)</f>
        <v>18.823076923076922</v>
      </c>
    </row>
    <row r="19" spans="1:9" ht="17" thickBot="1" x14ac:dyDescent="0.25">
      <c r="A19" s="6" t="s">
        <v>67</v>
      </c>
    </row>
    <row r="20" spans="1:9" ht="17" thickBot="1" x14ac:dyDescent="0.25">
      <c r="B20" s="4" t="s">
        <v>50</v>
      </c>
      <c r="C20" s="7">
        <f>$B$9</f>
        <v>40</v>
      </c>
      <c r="D20" s="2" t="s">
        <v>54</v>
      </c>
      <c r="I20" s="3">
        <f>('Paycheck Worksheet'!$H$9+'Paycheck Worksheet'!$H$16+'Paycheck Worksheet'!$H$28)/(B9*B8)</f>
        <v>32.652884615384615</v>
      </c>
    </row>
    <row r="21" spans="1:9" ht="17" thickBot="1" x14ac:dyDescent="0.25">
      <c r="B21" s="4" t="s">
        <v>50</v>
      </c>
      <c r="C21" s="7">
        <f>$E$9</f>
        <v>60</v>
      </c>
      <c r="D21" s="2" t="s">
        <v>54</v>
      </c>
      <c r="I21" s="3">
        <f>('Paycheck Worksheet'!$H$9+'Paycheck Worksheet'!$H$16+'Paycheck Worksheet'!$H$28)/(E9*B8)</f>
        <v>21.768589743589743</v>
      </c>
    </row>
    <row r="23" spans="1:9" ht="17" thickBot="1" x14ac:dyDescent="0.25">
      <c r="A23" s="1" t="s">
        <v>68</v>
      </c>
    </row>
    <row r="24" spans="1:9" ht="17" thickBot="1" x14ac:dyDescent="0.25">
      <c r="B24" s="4" t="s">
        <v>50</v>
      </c>
      <c r="C24" s="7">
        <f>$B$9</f>
        <v>40</v>
      </c>
      <c r="D24" s="2" t="s">
        <v>54</v>
      </c>
      <c r="I24" s="3">
        <f>('Paycheck Worksheet'!$H$9+'Paycheck Worksheet'!$H$16+'Paycheck Worksheet'!$H$28+'Paycheck Worksheet'!$H$34)/(B9*B8)</f>
        <v>32.652884615384615</v>
      </c>
    </row>
    <row r="25" spans="1:9" ht="17" thickBot="1" x14ac:dyDescent="0.25">
      <c r="B25" s="4" t="s">
        <v>50</v>
      </c>
      <c r="C25" s="7">
        <f>$E$9</f>
        <v>60</v>
      </c>
      <c r="D25" s="2" t="s">
        <v>54</v>
      </c>
      <c r="I25" s="3">
        <f>('Paycheck Worksheet'!$H$9+'Paycheck Worksheet'!$H$16+'Paycheck Worksheet'!$H$28+'Paycheck Worksheet'!$H$34)/(E9*B8)</f>
        <v>21.768589743589743</v>
      </c>
    </row>
  </sheetData>
  <sheetProtection algorithmName="SHA-512" hashValue="6tVG6qu35LoxUbBx7np/snhXC6A6u0QlyUHKZlp+cbPzI37FTy7/O/ul935ZsJWmW23cKJ8AyDdS19TO639kAw==" saltValue="BmQDmpKloBRVjEJWDwHSIw==" spinCount="100000" sheet="1" objects="1" scenarios="1"/>
  <pageMargins left="0.25" right="0.25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D100"/>
  </sheetPr>
  <dimension ref="A1"/>
  <sheetViews>
    <sheetView workbookViewId="0">
      <selection activeCell="T15" sqref="T15"/>
    </sheetView>
  </sheetViews>
  <sheetFormatPr baseColWidth="10" defaultColWidth="8.83203125" defaultRowHeight="15" x14ac:dyDescent="0.2"/>
  <sheetData/>
  <sheetProtection algorithmName="SHA-512" hashValue="woDpeYxip/175HbeEzKu++bRGPQTTBeWFGOtDlEClbuN85owDv+fantayUJz7pEXFG+RvIVbMh94kiwjjdw/SQ==" saltValue="1A66T9h1zLqawyMiozPRPQ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Read Me</vt:lpstr>
      <vt:lpstr>Paycheck Worksheet</vt:lpstr>
      <vt:lpstr>Compensation Analysis</vt:lpstr>
      <vt:lpstr>Contact</vt:lpstr>
      <vt:lpstr>'Compensation Analysis'!Print_Area</vt:lpstr>
      <vt:lpstr>'Paycheck Worksheet'!Print_Area</vt:lpstr>
      <vt:lpstr>'Read 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Calculator</dc:title>
  <dc:subject/>
  <dc:creator>Heather Gessner</dc:creator>
  <cp:keywords/>
  <dc:description/>
  <cp:lastModifiedBy>Cartney, Shelly</cp:lastModifiedBy>
  <cp:lastPrinted>2018-02-20T21:55:41Z</cp:lastPrinted>
  <dcterms:created xsi:type="dcterms:W3CDTF">2017-02-15T15:43:53Z</dcterms:created>
  <dcterms:modified xsi:type="dcterms:W3CDTF">2018-05-11T15:34:58Z</dcterms:modified>
  <cp:category/>
</cp:coreProperties>
</file>